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workbookProtection workbookPassword="C660" lockStructure="1"/>
  <bookViews>
    <workbookView xWindow="165" yWindow="0" windowWidth="17475" windowHeight="11760" tabRatio="794"/>
  </bookViews>
  <sheets>
    <sheet name="head" sheetId="1" r:id="rId1"/>
    <sheet name="ky-kE-kp" sheetId="2" state="hidden" r:id="rId2"/>
    <sheet name="database1" sheetId="3" state="hidden" r:id="rId3"/>
    <sheet name="database2" sheetId="7" state="hidden" r:id="rId4"/>
  </sheets>
  <definedNames>
    <definedName name="CFCHS">database2!$B$4:$AP$37</definedName>
    <definedName name="CFSHS">database2!$B$38:$AP$70</definedName>
    <definedName name="DBASE" localSheetId="3">database1!$A$4:$AP$736</definedName>
    <definedName name="DBASE">database1!$A$4:$AP$736</definedName>
    <definedName name="HD">database2!$B$71:$AP$100</definedName>
    <definedName name="HEA">database2!$B$101:$AP$125</definedName>
    <definedName name="HEAA">database2!$B$126:$AP$150</definedName>
    <definedName name="HEB">database2!$B$151:$AP$175</definedName>
    <definedName name="HEM">database2!$B$176:$AP$200</definedName>
    <definedName name="HFCHS">database2!$B$201:$AP$234</definedName>
    <definedName name="HFSHS">database2!$B$235:$AP$262</definedName>
    <definedName name="IPE">database2!$B$263:$AP$281</definedName>
    <definedName name="_xlnm.Print_Area" localSheetId="0">head!$A:$J</definedName>
    <definedName name="_xlnm.Print_Titles" localSheetId="2">database1!$1:$3</definedName>
    <definedName name="_xlnm.Print_Titles" localSheetId="3">database1!$1:$3</definedName>
    <definedName name="Z_56E0D05E_C3B0_4A86_B9AD_C3673A46D46E_.wvu.Cols" localSheetId="0" hidden="1">head!$K:$O</definedName>
    <definedName name="Z_56E0D05E_C3B0_4A86_B9AD_C3673A46D46E_.wvu.PrintTitles" localSheetId="2" hidden="1">database1!$1:$3</definedName>
    <definedName name="Z_56E0D05E_C3B0_4A86_B9AD_C3673A46D46E_.wvu.PrintTitles" localSheetId="3" hidden="1">database2!$1:$3</definedName>
    <definedName name="Z_56E0D05E_C3B0_4A86_B9AD_C3673A46D46E_.wvu.Rows" localSheetId="0" hidden="1">head!$92:$96,head!$113:$117</definedName>
  </definedNames>
  <calcPr calcId="144525" concurrentCalc="0"/>
  <customWorkbookViews>
    <customWorkbookView name="Bennie Potjes - Persoonlijke weergave" guid="{56E0D05E-C3B0-4A86-B9AD-C3673A46D46E}" mergeInterval="0" personalView="1" maximized="1" xWindow="1" yWindow="1" windowWidth="1600" windowHeight="983" tabRatio="794" activeSheetId="1"/>
  </customWorkbookViews>
</workbook>
</file>

<file path=xl/calcChain.xml><?xml version="1.0" encoding="utf-8"?>
<calcChain xmlns="http://schemas.openxmlformats.org/spreadsheetml/2006/main">
  <c r="AL85" i="7" l="1"/>
  <c r="AJ85" i="7"/>
  <c r="AK85" i="7"/>
  <c r="AM85" i="7"/>
  <c r="AN85" i="7"/>
  <c r="AO85" i="7"/>
  <c r="B85" i="7"/>
  <c r="AL77" i="7"/>
  <c r="AJ77" i="7"/>
  <c r="AK77" i="7"/>
  <c r="AM77" i="7"/>
  <c r="AN77" i="7"/>
  <c r="AO77" i="7"/>
  <c r="B77" i="7"/>
  <c r="AL73" i="7"/>
  <c r="AJ73" i="7"/>
  <c r="AK73" i="7"/>
  <c r="AM73" i="7"/>
  <c r="AN73" i="7"/>
  <c r="AO73" i="7"/>
  <c r="B73" i="7"/>
  <c r="AL72" i="7"/>
  <c r="AJ72" i="7"/>
  <c r="AK72" i="7"/>
  <c r="AM72" i="7"/>
  <c r="AN72" i="7"/>
  <c r="AO72" i="7"/>
  <c r="B72" i="7"/>
  <c r="AL217" i="7"/>
  <c r="AJ217" i="7"/>
  <c r="AK217" i="7"/>
  <c r="AM217" i="7"/>
  <c r="AN217" i="7"/>
  <c r="AO217" i="7"/>
  <c r="B217" i="7"/>
  <c r="AL208" i="7"/>
  <c r="AJ208" i="7"/>
  <c r="AK208" i="7"/>
  <c r="AM208" i="7"/>
  <c r="AN208" i="7"/>
  <c r="AO208" i="7"/>
  <c r="B208" i="7"/>
  <c r="AL212" i="7"/>
  <c r="AJ212" i="7"/>
  <c r="AK212" i="7"/>
  <c r="AM212" i="7"/>
  <c r="AN212" i="7"/>
  <c r="AO212" i="7"/>
  <c r="B212" i="7"/>
  <c r="AL214" i="7"/>
  <c r="AJ214" i="7"/>
  <c r="AK214" i="7"/>
  <c r="AM214" i="7"/>
  <c r="AN214" i="7"/>
  <c r="AO214" i="7"/>
  <c r="B214" i="7"/>
  <c r="AL202" i="7"/>
  <c r="AJ202" i="7"/>
  <c r="AK202" i="7"/>
  <c r="AM202" i="7"/>
  <c r="AN202" i="7"/>
  <c r="AO202" i="7"/>
  <c r="B202" i="7"/>
  <c r="AL203" i="7"/>
  <c r="AJ203" i="7"/>
  <c r="AK203" i="7"/>
  <c r="AM203" i="7"/>
  <c r="AN203" i="7"/>
  <c r="AO203" i="7"/>
  <c r="B203" i="7"/>
  <c r="AL204" i="7"/>
  <c r="AJ204" i="7"/>
  <c r="AK204" i="7"/>
  <c r="AM204" i="7"/>
  <c r="AN204" i="7"/>
  <c r="AO204" i="7"/>
  <c r="B204" i="7"/>
  <c r="AL205" i="7"/>
  <c r="AJ205" i="7"/>
  <c r="AK205" i="7"/>
  <c r="AM205" i="7"/>
  <c r="AN205" i="7"/>
  <c r="AO205" i="7"/>
  <c r="B205" i="7"/>
  <c r="AL206" i="7"/>
  <c r="AJ206" i="7"/>
  <c r="AK206" i="7"/>
  <c r="AM206" i="7"/>
  <c r="AN206" i="7"/>
  <c r="AO206" i="7"/>
  <c r="B206" i="7"/>
  <c r="AL207" i="7"/>
  <c r="AJ207" i="7"/>
  <c r="AK207" i="7"/>
  <c r="AM207" i="7"/>
  <c r="AN207" i="7"/>
  <c r="AO207" i="7"/>
  <c r="B207" i="7"/>
  <c r="AL209" i="7"/>
  <c r="AJ209" i="7"/>
  <c r="AK209" i="7"/>
  <c r="AM209" i="7"/>
  <c r="AN209" i="7"/>
  <c r="AO209" i="7"/>
  <c r="B209" i="7"/>
  <c r="AL210" i="7"/>
  <c r="AJ210" i="7"/>
  <c r="AK210" i="7"/>
  <c r="AM210" i="7"/>
  <c r="AN210" i="7"/>
  <c r="AO210" i="7"/>
  <c r="B210" i="7"/>
  <c r="AL211" i="7"/>
  <c r="AJ211" i="7"/>
  <c r="AK211" i="7"/>
  <c r="AM211" i="7"/>
  <c r="AN211" i="7"/>
  <c r="AO211" i="7"/>
  <c r="B211" i="7"/>
  <c r="AL213" i="7"/>
  <c r="AJ213" i="7"/>
  <c r="AK213" i="7"/>
  <c r="AM213" i="7"/>
  <c r="AN213" i="7"/>
  <c r="AO213" i="7"/>
  <c r="B213" i="7"/>
  <c r="AL215" i="7"/>
  <c r="AJ215" i="7"/>
  <c r="AK215" i="7"/>
  <c r="AM215" i="7"/>
  <c r="AN215" i="7"/>
  <c r="AO215" i="7"/>
  <c r="B215" i="7"/>
  <c r="AL216" i="7"/>
  <c r="AJ216" i="7"/>
  <c r="AK216" i="7"/>
  <c r="AM216" i="7"/>
  <c r="AN216" i="7"/>
  <c r="AO216" i="7"/>
  <c r="B216" i="7"/>
  <c r="AL218" i="7"/>
  <c r="AJ218" i="7"/>
  <c r="AK218" i="7"/>
  <c r="AM218" i="7"/>
  <c r="AN218" i="7"/>
  <c r="AO218" i="7"/>
  <c r="B218" i="7"/>
  <c r="AL219" i="7"/>
  <c r="AJ219" i="7"/>
  <c r="AK219" i="7"/>
  <c r="AM219" i="7"/>
  <c r="AN219" i="7"/>
  <c r="AO219" i="7"/>
  <c r="B219" i="7"/>
  <c r="AL220" i="7"/>
  <c r="AJ220" i="7"/>
  <c r="AK220" i="7"/>
  <c r="AM220" i="7"/>
  <c r="AN220" i="7"/>
  <c r="AO220" i="7"/>
  <c r="B220" i="7"/>
  <c r="AL221" i="7"/>
  <c r="AJ221" i="7"/>
  <c r="AK221" i="7"/>
  <c r="AM221" i="7"/>
  <c r="AN221" i="7"/>
  <c r="AO221" i="7"/>
  <c r="B221" i="7"/>
  <c r="AL222" i="7"/>
  <c r="AJ222" i="7"/>
  <c r="AK222" i="7"/>
  <c r="AM222" i="7"/>
  <c r="AN222" i="7"/>
  <c r="AO222" i="7"/>
  <c r="B222" i="7"/>
  <c r="AL223" i="7"/>
  <c r="AJ223" i="7"/>
  <c r="AK223" i="7"/>
  <c r="AM223" i="7"/>
  <c r="AN223" i="7"/>
  <c r="AO223" i="7"/>
  <c r="B223" i="7"/>
  <c r="AL224" i="7"/>
  <c r="AJ224" i="7"/>
  <c r="AK224" i="7"/>
  <c r="AM224" i="7"/>
  <c r="AN224" i="7"/>
  <c r="AO224" i="7"/>
  <c r="B224" i="7"/>
  <c r="AL225" i="7"/>
  <c r="AJ225" i="7"/>
  <c r="AK225" i="7"/>
  <c r="AM225" i="7"/>
  <c r="AN225" i="7"/>
  <c r="AO225" i="7"/>
  <c r="B225" i="7"/>
  <c r="AL226" i="7"/>
  <c r="AJ226" i="7"/>
  <c r="AK226" i="7"/>
  <c r="AM226" i="7"/>
  <c r="AN226" i="7"/>
  <c r="AO226" i="7"/>
  <c r="B226" i="7"/>
  <c r="AL227" i="7"/>
  <c r="AJ227" i="7"/>
  <c r="AK227" i="7"/>
  <c r="AM227" i="7"/>
  <c r="AN227" i="7"/>
  <c r="AO227" i="7"/>
  <c r="B227" i="7"/>
  <c r="AL228" i="7"/>
  <c r="AJ228" i="7"/>
  <c r="AK228" i="7"/>
  <c r="AM228" i="7"/>
  <c r="AN228" i="7"/>
  <c r="AO228" i="7"/>
  <c r="B228" i="7"/>
  <c r="AL229" i="7"/>
  <c r="AJ229" i="7"/>
  <c r="AK229" i="7"/>
  <c r="AM229" i="7"/>
  <c r="AN229" i="7"/>
  <c r="AO229" i="7"/>
  <c r="B229" i="7"/>
  <c r="AL230" i="7"/>
  <c r="AJ230" i="7"/>
  <c r="AK230" i="7"/>
  <c r="AM230" i="7"/>
  <c r="AN230" i="7"/>
  <c r="AO230" i="7"/>
  <c r="B230" i="7"/>
  <c r="AL231" i="7"/>
  <c r="AJ231" i="7"/>
  <c r="AK231" i="7"/>
  <c r="AM231" i="7"/>
  <c r="AN231" i="7"/>
  <c r="AO231" i="7"/>
  <c r="B231" i="7"/>
  <c r="AL232" i="7"/>
  <c r="AJ232" i="7"/>
  <c r="AK232" i="7"/>
  <c r="AM232" i="7"/>
  <c r="AN232" i="7"/>
  <c r="AO232" i="7"/>
  <c r="B232" i="7"/>
  <c r="AL233" i="7"/>
  <c r="AJ233" i="7"/>
  <c r="AK233" i="7"/>
  <c r="AM233" i="7"/>
  <c r="AN233" i="7"/>
  <c r="AO233" i="7"/>
  <c r="B233" i="7"/>
  <c r="AL234" i="7"/>
  <c r="AJ234" i="7"/>
  <c r="AK234" i="7"/>
  <c r="AM234" i="7"/>
  <c r="AN234" i="7"/>
  <c r="AO234" i="7"/>
  <c r="B234" i="7"/>
  <c r="F14" i="1"/>
  <c r="G23" i="1"/>
  <c r="G24" i="1"/>
  <c r="I34" i="1"/>
  <c r="AL113" i="7"/>
  <c r="AJ113" i="7"/>
  <c r="AK113" i="7"/>
  <c r="AM113" i="7"/>
  <c r="AN113" i="7"/>
  <c r="AO113" i="7"/>
  <c r="B113" i="7"/>
  <c r="AL106" i="7"/>
  <c r="AJ106" i="7"/>
  <c r="AK106" i="7"/>
  <c r="AM106" i="7"/>
  <c r="AN106" i="7"/>
  <c r="AO106" i="7"/>
  <c r="B106" i="7"/>
  <c r="AL103" i="7"/>
  <c r="AJ103" i="7"/>
  <c r="AK103" i="7"/>
  <c r="AM103" i="7"/>
  <c r="AN103" i="7"/>
  <c r="AO103" i="7"/>
  <c r="B103" i="7"/>
  <c r="AP101" i="7"/>
  <c r="AL102" i="7"/>
  <c r="AJ102" i="7"/>
  <c r="AK102" i="7"/>
  <c r="AM102" i="7"/>
  <c r="AN102" i="7"/>
  <c r="AO102" i="7"/>
  <c r="B102" i="7"/>
  <c r="AF102" i="7"/>
  <c r="AG102" i="7"/>
  <c r="AH102" i="7"/>
  <c r="AI102" i="7"/>
  <c r="AP102" i="7"/>
  <c r="AF103" i="7"/>
  <c r="AG103" i="7"/>
  <c r="AH103" i="7"/>
  <c r="AI103" i="7"/>
  <c r="AP103" i="7"/>
  <c r="AL104" i="7"/>
  <c r="AJ104" i="7"/>
  <c r="AK104" i="7"/>
  <c r="AM104" i="7"/>
  <c r="AN104" i="7"/>
  <c r="AO104" i="7"/>
  <c r="B104" i="7"/>
  <c r="AF104" i="7"/>
  <c r="AG104" i="7"/>
  <c r="AH104" i="7"/>
  <c r="AI104" i="7"/>
  <c r="AP104" i="7"/>
  <c r="AL105" i="7"/>
  <c r="AJ105" i="7"/>
  <c r="AK105" i="7"/>
  <c r="AM105" i="7"/>
  <c r="AN105" i="7"/>
  <c r="AO105" i="7"/>
  <c r="B105" i="7"/>
  <c r="AF105" i="7"/>
  <c r="AG105" i="7"/>
  <c r="AH105" i="7"/>
  <c r="AI105" i="7"/>
  <c r="AP105" i="7"/>
  <c r="AF106" i="7"/>
  <c r="AG106" i="7"/>
  <c r="AH106" i="7"/>
  <c r="AI106" i="7"/>
  <c r="AP106" i="7"/>
  <c r="AL107" i="7"/>
  <c r="AJ107" i="7"/>
  <c r="AK107" i="7"/>
  <c r="AM107" i="7"/>
  <c r="AN107" i="7"/>
  <c r="AO107" i="7"/>
  <c r="B107" i="7"/>
  <c r="AF107" i="7"/>
  <c r="AG107" i="7"/>
  <c r="AH107" i="7"/>
  <c r="AI107" i="7"/>
  <c r="AP107" i="7"/>
  <c r="AL108" i="7"/>
  <c r="AJ108" i="7"/>
  <c r="AK108" i="7"/>
  <c r="AM108" i="7"/>
  <c r="AN108" i="7"/>
  <c r="AO108" i="7"/>
  <c r="B108" i="7"/>
  <c r="AF108" i="7"/>
  <c r="AG108" i="7"/>
  <c r="AH108" i="7"/>
  <c r="AI108" i="7"/>
  <c r="AP108" i="7"/>
  <c r="AL109" i="7"/>
  <c r="AJ109" i="7"/>
  <c r="AK109" i="7"/>
  <c r="AM109" i="7"/>
  <c r="AN109" i="7"/>
  <c r="AO109" i="7"/>
  <c r="B109" i="7"/>
  <c r="AF109" i="7"/>
  <c r="AG109" i="7"/>
  <c r="AH109" i="7"/>
  <c r="AI109" i="7"/>
  <c r="AP109" i="7"/>
  <c r="AL110" i="7"/>
  <c r="AJ110" i="7"/>
  <c r="AK110" i="7"/>
  <c r="AM110" i="7"/>
  <c r="AN110" i="7"/>
  <c r="AO110" i="7"/>
  <c r="B110" i="7"/>
  <c r="AF110" i="7"/>
  <c r="AG110" i="7"/>
  <c r="AH110" i="7"/>
  <c r="AI110" i="7"/>
  <c r="AP110" i="7"/>
  <c r="AL111" i="7"/>
  <c r="AJ111" i="7"/>
  <c r="AK111" i="7"/>
  <c r="AM111" i="7"/>
  <c r="AN111" i="7"/>
  <c r="AO111" i="7"/>
  <c r="B111" i="7"/>
  <c r="AF111" i="7"/>
  <c r="AG111" i="7"/>
  <c r="AH111" i="7"/>
  <c r="AI111" i="7"/>
  <c r="AP111" i="7"/>
  <c r="AL112" i="7"/>
  <c r="AJ112" i="7"/>
  <c r="AK112" i="7"/>
  <c r="AM112" i="7"/>
  <c r="AN112" i="7"/>
  <c r="AO112" i="7"/>
  <c r="B112" i="7"/>
  <c r="AF112" i="7"/>
  <c r="AG112" i="7"/>
  <c r="AH112" i="7"/>
  <c r="AI112" i="7"/>
  <c r="AP112" i="7"/>
  <c r="AF113" i="7"/>
  <c r="AG113" i="7"/>
  <c r="AH113" i="7"/>
  <c r="AI113" i="7"/>
  <c r="AP113" i="7"/>
  <c r="AL114" i="7"/>
  <c r="AJ114" i="7"/>
  <c r="AK114" i="7"/>
  <c r="AM114" i="7"/>
  <c r="AN114" i="7"/>
  <c r="AO114" i="7"/>
  <c r="B114" i="7"/>
  <c r="AF114" i="7"/>
  <c r="AG114" i="7"/>
  <c r="AH114" i="7"/>
  <c r="AI114" i="7"/>
  <c r="AP114" i="7"/>
  <c r="AL115" i="7"/>
  <c r="AJ115" i="7"/>
  <c r="AK115" i="7"/>
  <c r="AM115" i="7"/>
  <c r="AN115" i="7"/>
  <c r="AO115" i="7"/>
  <c r="B115" i="7"/>
  <c r="AF115" i="7"/>
  <c r="AG115" i="7"/>
  <c r="AH115" i="7"/>
  <c r="AI115" i="7"/>
  <c r="AP115" i="7"/>
  <c r="AL116" i="7"/>
  <c r="AJ116" i="7"/>
  <c r="AK116" i="7"/>
  <c r="AM116" i="7"/>
  <c r="AN116" i="7"/>
  <c r="AO116" i="7"/>
  <c r="B116" i="7"/>
  <c r="AF116" i="7"/>
  <c r="AG116" i="7"/>
  <c r="AH116" i="7"/>
  <c r="AI116" i="7"/>
  <c r="AP116" i="7"/>
  <c r="AL117" i="7"/>
  <c r="AJ117" i="7"/>
  <c r="AK117" i="7"/>
  <c r="AM117" i="7"/>
  <c r="AN117" i="7"/>
  <c r="AO117" i="7"/>
  <c r="B117" i="7"/>
  <c r="AF117" i="7"/>
  <c r="AG117" i="7"/>
  <c r="AH117" i="7"/>
  <c r="AI117" i="7"/>
  <c r="AP117" i="7"/>
  <c r="AL118" i="7"/>
  <c r="AJ118" i="7"/>
  <c r="AK118" i="7"/>
  <c r="AM118" i="7"/>
  <c r="AN118" i="7"/>
  <c r="AO118" i="7"/>
  <c r="B118" i="7"/>
  <c r="AF118" i="7"/>
  <c r="AG118" i="7"/>
  <c r="AH118" i="7"/>
  <c r="AI118" i="7"/>
  <c r="AP118" i="7"/>
  <c r="AL119" i="7"/>
  <c r="AJ119" i="7"/>
  <c r="AK119" i="7"/>
  <c r="AM119" i="7"/>
  <c r="AN119" i="7"/>
  <c r="AO119" i="7"/>
  <c r="B119" i="7"/>
  <c r="AF119" i="7"/>
  <c r="AG119" i="7"/>
  <c r="AH119" i="7"/>
  <c r="AI119" i="7"/>
  <c r="AP119" i="7"/>
  <c r="AL120" i="7"/>
  <c r="AJ120" i="7"/>
  <c r="AK120" i="7"/>
  <c r="AM120" i="7"/>
  <c r="AN120" i="7"/>
  <c r="AO120" i="7"/>
  <c r="B120" i="7"/>
  <c r="AF120" i="7"/>
  <c r="AG120" i="7"/>
  <c r="AH120" i="7"/>
  <c r="AI120" i="7"/>
  <c r="AP120" i="7"/>
  <c r="AL121" i="7"/>
  <c r="AJ121" i="7"/>
  <c r="AK121" i="7"/>
  <c r="AM121" i="7"/>
  <c r="AN121" i="7"/>
  <c r="AO121" i="7"/>
  <c r="B121" i="7"/>
  <c r="AF121" i="7"/>
  <c r="AG121" i="7"/>
  <c r="AH121" i="7"/>
  <c r="AI121" i="7"/>
  <c r="AP121" i="7"/>
  <c r="AL122" i="7"/>
  <c r="AJ122" i="7"/>
  <c r="AK122" i="7"/>
  <c r="AM122" i="7"/>
  <c r="AN122" i="7"/>
  <c r="AO122" i="7"/>
  <c r="B122" i="7"/>
  <c r="AF122" i="7"/>
  <c r="AG122" i="7"/>
  <c r="AH122" i="7"/>
  <c r="AI122" i="7"/>
  <c r="AP122" i="7"/>
  <c r="AL123" i="7"/>
  <c r="AJ123" i="7"/>
  <c r="AK123" i="7"/>
  <c r="AM123" i="7"/>
  <c r="AN123" i="7"/>
  <c r="AO123" i="7"/>
  <c r="B123" i="7"/>
  <c r="AF123" i="7"/>
  <c r="AG123" i="7"/>
  <c r="AH123" i="7"/>
  <c r="AI123" i="7"/>
  <c r="AP123" i="7"/>
  <c r="AL124" i="7"/>
  <c r="AJ124" i="7"/>
  <c r="AK124" i="7"/>
  <c r="AM124" i="7"/>
  <c r="AN124" i="7"/>
  <c r="AO124" i="7"/>
  <c r="B124" i="7"/>
  <c r="AF124" i="7"/>
  <c r="AG124" i="7"/>
  <c r="AH124" i="7"/>
  <c r="AI124" i="7"/>
  <c r="AP124" i="7"/>
  <c r="AL125" i="7"/>
  <c r="AJ125" i="7"/>
  <c r="AK125" i="7"/>
  <c r="AM125" i="7"/>
  <c r="AN125" i="7"/>
  <c r="AO125" i="7"/>
  <c r="B125" i="7"/>
  <c r="AF125" i="7"/>
  <c r="AG125" i="7"/>
  <c r="AH125" i="7"/>
  <c r="AI125" i="7"/>
  <c r="AL163" i="7"/>
  <c r="AJ163" i="7"/>
  <c r="AK163" i="7"/>
  <c r="AM163" i="7"/>
  <c r="AN163" i="7"/>
  <c r="AO163" i="7"/>
  <c r="B163" i="7"/>
  <c r="AL156" i="7"/>
  <c r="AJ156" i="7"/>
  <c r="AK156" i="7"/>
  <c r="AM156" i="7"/>
  <c r="AN156" i="7"/>
  <c r="AO156" i="7"/>
  <c r="B156" i="7"/>
  <c r="AL153" i="7"/>
  <c r="AJ153" i="7"/>
  <c r="AK153" i="7"/>
  <c r="AM153" i="7"/>
  <c r="AN153" i="7"/>
  <c r="AO153" i="7"/>
  <c r="B153" i="7"/>
  <c r="AL154" i="7"/>
  <c r="AJ154" i="7"/>
  <c r="AK154" i="7"/>
  <c r="AM154" i="7"/>
  <c r="AN154" i="7"/>
  <c r="AO154" i="7"/>
  <c r="B154" i="7"/>
  <c r="AP151" i="7"/>
  <c r="AL152" i="7"/>
  <c r="AJ152" i="7"/>
  <c r="AK152" i="7"/>
  <c r="AM152" i="7"/>
  <c r="AN152" i="7"/>
  <c r="AO152" i="7"/>
  <c r="B152" i="7"/>
  <c r="AF152" i="7"/>
  <c r="AG152" i="7"/>
  <c r="AH152" i="7"/>
  <c r="AI152" i="7"/>
  <c r="AP152" i="7"/>
  <c r="AF153" i="7"/>
  <c r="AG153" i="7"/>
  <c r="AH153" i="7"/>
  <c r="AI153" i="7"/>
  <c r="AP153" i="7"/>
  <c r="AF154" i="7"/>
  <c r="AG154" i="7"/>
  <c r="AH154" i="7"/>
  <c r="AI154" i="7"/>
  <c r="AP154" i="7"/>
  <c r="AL155" i="7"/>
  <c r="AJ155" i="7"/>
  <c r="AK155" i="7"/>
  <c r="AM155" i="7"/>
  <c r="AN155" i="7"/>
  <c r="AO155" i="7"/>
  <c r="B155" i="7"/>
  <c r="AF155" i="7"/>
  <c r="AG155" i="7"/>
  <c r="AH155" i="7"/>
  <c r="AI155" i="7"/>
  <c r="AP155" i="7"/>
  <c r="AF156" i="7"/>
  <c r="AG156" i="7"/>
  <c r="AH156" i="7"/>
  <c r="AI156" i="7"/>
  <c r="AP156" i="7"/>
  <c r="AL157" i="7"/>
  <c r="AJ157" i="7"/>
  <c r="AK157" i="7"/>
  <c r="AM157" i="7"/>
  <c r="AN157" i="7"/>
  <c r="AO157" i="7"/>
  <c r="B157" i="7"/>
  <c r="AF157" i="7"/>
  <c r="AG157" i="7"/>
  <c r="AH157" i="7"/>
  <c r="AI157" i="7"/>
  <c r="AP157" i="7"/>
  <c r="AL158" i="7"/>
  <c r="AJ158" i="7"/>
  <c r="AK158" i="7"/>
  <c r="AM158" i="7"/>
  <c r="AN158" i="7"/>
  <c r="AO158" i="7"/>
  <c r="B158" i="7"/>
  <c r="AF158" i="7"/>
  <c r="AG158" i="7"/>
  <c r="AH158" i="7"/>
  <c r="AI158" i="7"/>
  <c r="AP158" i="7"/>
  <c r="AL159" i="7"/>
  <c r="AJ159" i="7"/>
  <c r="AK159" i="7"/>
  <c r="AM159" i="7"/>
  <c r="AN159" i="7"/>
  <c r="AO159" i="7"/>
  <c r="B159" i="7"/>
  <c r="AF159" i="7"/>
  <c r="AG159" i="7"/>
  <c r="AH159" i="7"/>
  <c r="AI159" i="7"/>
  <c r="AP159" i="7"/>
  <c r="AL160" i="7"/>
  <c r="AJ160" i="7"/>
  <c r="AK160" i="7"/>
  <c r="AM160" i="7"/>
  <c r="AN160" i="7"/>
  <c r="AO160" i="7"/>
  <c r="B160" i="7"/>
  <c r="AF160" i="7"/>
  <c r="AG160" i="7"/>
  <c r="AH160" i="7"/>
  <c r="AI160" i="7"/>
  <c r="AP160" i="7"/>
  <c r="AL161" i="7"/>
  <c r="AJ161" i="7"/>
  <c r="AK161" i="7"/>
  <c r="AM161" i="7"/>
  <c r="AN161" i="7"/>
  <c r="AO161" i="7"/>
  <c r="B161" i="7"/>
  <c r="AF161" i="7"/>
  <c r="AG161" i="7"/>
  <c r="AH161" i="7"/>
  <c r="AI161" i="7"/>
  <c r="AP161" i="7"/>
  <c r="AL162" i="7"/>
  <c r="AJ162" i="7"/>
  <c r="AK162" i="7"/>
  <c r="AM162" i="7"/>
  <c r="AN162" i="7"/>
  <c r="AO162" i="7"/>
  <c r="B162" i="7"/>
  <c r="AF162" i="7"/>
  <c r="AG162" i="7"/>
  <c r="AH162" i="7"/>
  <c r="AI162" i="7"/>
  <c r="AP162" i="7"/>
  <c r="AF163" i="7"/>
  <c r="AG163" i="7"/>
  <c r="AH163" i="7"/>
  <c r="AI163" i="7"/>
  <c r="AP163" i="7"/>
  <c r="AL164" i="7"/>
  <c r="AJ164" i="7"/>
  <c r="AK164" i="7"/>
  <c r="AM164" i="7"/>
  <c r="AN164" i="7"/>
  <c r="AO164" i="7"/>
  <c r="B164" i="7"/>
  <c r="AF164" i="7"/>
  <c r="AG164" i="7"/>
  <c r="AH164" i="7"/>
  <c r="AI164" i="7"/>
  <c r="AP164" i="7"/>
  <c r="AL165" i="7"/>
  <c r="AJ165" i="7"/>
  <c r="AK165" i="7"/>
  <c r="AM165" i="7"/>
  <c r="AN165" i="7"/>
  <c r="AO165" i="7"/>
  <c r="B165" i="7"/>
  <c r="AF165" i="7"/>
  <c r="AG165" i="7"/>
  <c r="AH165" i="7"/>
  <c r="AI165" i="7"/>
  <c r="AP165" i="7"/>
  <c r="AL166" i="7"/>
  <c r="AJ166" i="7"/>
  <c r="AK166" i="7"/>
  <c r="AM166" i="7"/>
  <c r="AN166" i="7"/>
  <c r="AO166" i="7"/>
  <c r="B166" i="7"/>
  <c r="AF166" i="7"/>
  <c r="AG166" i="7"/>
  <c r="AH166" i="7"/>
  <c r="AI166" i="7"/>
  <c r="AP166" i="7"/>
  <c r="AL167" i="7"/>
  <c r="AJ167" i="7"/>
  <c r="AK167" i="7"/>
  <c r="AM167" i="7"/>
  <c r="AN167" i="7"/>
  <c r="AO167" i="7"/>
  <c r="B167" i="7"/>
  <c r="AF167" i="7"/>
  <c r="AG167" i="7"/>
  <c r="AH167" i="7"/>
  <c r="AI167" i="7"/>
  <c r="AP167" i="7"/>
  <c r="AL168" i="7"/>
  <c r="AJ168" i="7"/>
  <c r="AK168" i="7"/>
  <c r="AM168" i="7"/>
  <c r="AN168" i="7"/>
  <c r="AO168" i="7"/>
  <c r="B168" i="7"/>
  <c r="AF168" i="7"/>
  <c r="AG168" i="7"/>
  <c r="AH168" i="7"/>
  <c r="AI168" i="7"/>
  <c r="AP168" i="7"/>
  <c r="AL169" i="7"/>
  <c r="AJ169" i="7"/>
  <c r="AK169" i="7"/>
  <c r="AM169" i="7"/>
  <c r="AN169" i="7"/>
  <c r="AO169" i="7"/>
  <c r="B169" i="7"/>
  <c r="AF169" i="7"/>
  <c r="AG169" i="7"/>
  <c r="AH169" i="7"/>
  <c r="AI169" i="7"/>
  <c r="AP169" i="7"/>
  <c r="AL170" i="7"/>
  <c r="AJ170" i="7"/>
  <c r="AK170" i="7"/>
  <c r="AM170" i="7"/>
  <c r="AN170" i="7"/>
  <c r="AO170" i="7"/>
  <c r="B170" i="7"/>
  <c r="AF170" i="7"/>
  <c r="AG170" i="7"/>
  <c r="AH170" i="7"/>
  <c r="AI170" i="7"/>
  <c r="AP170" i="7"/>
  <c r="AL171" i="7"/>
  <c r="AJ171" i="7"/>
  <c r="AK171" i="7"/>
  <c r="AM171" i="7"/>
  <c r="AN171" i="7"/>
  <c r="AO171" i="7"/>
  <c r="B171" i="7"/>
  <c r="AF171" i="7"/>
  <c r="AG171" i="7"/>
  <c r="AH171" i="7"/>
  <c r="AI171" i="7"/>
  <c r="AP171" i="7"/>
  <c r="AL172" i="7"/>
  <c r="AJ172" i="7"/>
  <c r="AK172" i="7"/>
  <c r="AM172" i="7"/>
  <c r="AN172" i="7"/>
  <c r="AO172" i="7"/>
  <c r="B172" i="7"/>
  <c r="AF172" i="7"/>
  <c r="AG172" i="7"/>
  <c r="AH172" i="7"/>
  <c r="AI172" i="7"/>
  <c r="AP172" i="7"/>
  <c r="AL173" i="7"/>
  <c r="AJ173" i="7"/>
  <c r="AK173" i="7"/>
  <c r="AM173" i="7"/>
  <c r="AN173" i="7"/>
  <c r="AO173" i="7"/>
  <c r="B173" i="7"/>
  <c r="AF173" i="7"/>
  <c r="AG173" i="7"/>
  <c r="AH173" i="7"/>
  <c r="AI173" i="7"/>
  <c r="AP173" i="7"/>
  <c r="AL174" i="7"/>
  <c r="AJ174" i="7"/>
  <c r="AK174" i="7"/>
  <c r="AM174" i="7"/>
  <c r="AN174" i="7"/>
  <c r="AO174" i="7"/>
  <c r="B174" i="7"/>
  <c r="AF174" i="7"/>
  <c r="AG174" i="7"/>
  <c r="AH174" i="7"/>
  <c r="AI174" i="7"/>
  <c r="AP174" i="7"/>
  <c r="AL175" i="7"/>
  <c r="AJ175" i="7"/>
  <c r="AK175" i="7"/>
  <c r="AM175" i="7"/>
  <c r="AN175" i="7"/>
  <c r="AO175" i="7"/>
  <c r="B175" i="7"/>
  <c r="AF175" i="7"/>
  <c r="AG175" i="7"/>
  <c r="AH175" i="7"/>
  <c r="AI175" i="7"/>
  <c r="D52" i="1"/>
  <c r="AP94" i="7"/>
  <c r="AP93" i="7"/>
  <c r="AP92" i="7"/>
  <c r="AP91" i="7"/>
  <c r="AP90" i="7"/>
  <c r="AP89" i="7"/>
  <c r="AP88" i="7"/>
  <c r="AP87" i="7"/>
  <c r="AP86" i="7"/>
  <c r="AP85" i="7"/>
  <c r="AP84" i="7"/>
  <c r="AP83" i="7"/>
  <c r="AP82" i="7"/>
  <c r="AP81" i="7"/>
  <c r="AP80" i="7"/>
  <c r="AP79" i="7"/>
  <c r="AP78" i="7"/>
  <c r="AP77" i="7"/>
  <c r="AP76" i="7"/>
  <c r="AP75" i="7"/>
  <c r="AP74" i="7"/>
  <c r="AP73" i="7"/>
  <c r="AL138" i="7"/>
  <c r="AJ138" i="7"/>
  <c r="AK138" i="7"/>
  <c r="AM138" i="7"/>
  <c r="AN138" i="7"/>
  <c r="AO138" i="7"/>
  <c r="B138" i="7"/>
  <c r="AL131" i="7"/>
  <c r="AJ131" i="7"/>
  <c r="AK131" i="7"/>
  <c r="AM131" i="7"/>
  <c r="AN131" i="7"/>
  <c r="AO131" i="7"/>
  <c r="B131" i="7"/>
  <c r="AL128" i="7"/>
  <c r="AJ128" i="7"/>
  <c r="AK128" i="7"/>
  <c r="AM128" i="7"/>
  <c r="AN128" i="7"/>
  <c r="AO128" i="7"/>
  <c r="B128" i="7"/>
  <c r="AL127" i="7"/>
  <c r="AJ127" i="7"/>
  <c r="AK127" i="7"/>
  <c r="AM127" i="7"/>
  <c r="AN127" i="7"/>
  <c r="AO127" i="7"/>
  <c r="B127" i="7"/>
  <c r="AL150" i="7"/>
  <c r="AJ150" i="7"/>
  <c r="AK150" i="7"/>
  <c r="AM150" i="7"/>
  <c r="AN150" i="7"/>
  <c r="AO150" i="7"/>
  <c r="AI150" i="7"/>
  <c r="AH150" i="7"/>
  <c r="AG150" i="7"/>
  <c r="AF150" i="7"/>
  <c r="B150" i="7"/>
  <c r="AP149" i="7"/>
  <c r="AL149" i="7"/>
  <c r="AJ149" i="7"/>
  <c r="AK149" i="7"/>
  <c r="AM149" i="7"/>
  <c r="AN149" i="7"/>
  <c r="AO149" i="7"/>
  <c r="AI149" i="7"/>
  <c r="AH149" i="7"/>
  <c r="AG149" i="7"/>
  <c r="AF149" i="7"/>
  <c r="B149" i="7"/>
  <c r="AP148" i="7"/>
  <c r="AL148" i="7"/>
  <c r="AJ148" i="7"/>
  <c r="AK148" i="7"/>
  <c r="AM148" i="7"/>
  <c r="AN148" i="7"/>
  <c r="AO148" i="7"/>
  <c r="AI148" i="7"/>
  <c r="AH148" i="7"/>
  <c r="AG148" i="7"/>
  <c r="AF148" i="7"/>
  <c r="B148" i="7"/>
  <c r="AP147" i="7"/>
  <c r="AL147" i="7"/>
  <c r="AJ147" i="7"/>
  <c r="AK147" i="7"/>
  <c r="AM147" i="7"/>
  <c r="AN147" i="7"/>
  <c r="AO147" i="7"/>
  <c r="AI147" i="7"/>
  <c r="AH147" i="7"/>
  <c r="AG147" i="7"/>
  <c r="AF147" i="7"/>
  <c r="B147" i="7"/>
  <c r="AP146" i="7"/>
  <c r="AL146" i="7"/>
  <c r="AJ146" i="7"/>
  <c r="AK146" i="7"/>
  <c r="AM146" i="7"/>
  <c r="AN146" i="7"/>
  <c r="AO146" i="7"/>
  <c r="AI146" i="7"/>
  <c r="AH146" i="7"/>
  <c r="AG146" i="7"/>
  <c r="AF146" i="7"/>
  <c r="B146" i="7"/>
  <c r="AP145" i="7"/>
  <c r="AL145" i="7"/>
  <c r="AJ145" i="7"/>
  <c r="AK145" i="7"/>
  <c r="AM145" i="7"/>
  <c r="AN145" i="7"/>
  <c r="AO145" i="7"/>
  <c r="AI145" i="7"/>
  <c r="AH145" i="7"/>
  <c r="AG145" i="7"/>
  <c r="AF145" i="7"/>
  <c r="B145" i="7"/>
  <c r="AP144" i="7"/>
  <c r="AL144" i="7"/>
  <c r="AJ144" i="7"/>
  <c r="AK144" i="7"/>
  <c r="AM144" i="7"/>
  <c r="AN144" i="7"/>
  <c r="AO144" i="7"/>
  <c r="AI144" i="7"/>
  <c r="AH144" i="7"/>
  <c r="AG144" i="7"/>
  <c r="AF144" i="7"/>
  <c r="B144" i="7"/>
  <c r="AP143" i="7"/>
  <c r="AL143" i="7"/>
  <c r="AJ143" i="7"/>
  <c r="AK143" i="7"/>
  <c r="AM143" i="7"/>
  <c r="AN143" i="7"/>
  <c r="AO143" i="7"/>
  <c r="AI143" i="7"/>
  <c r="AH143" i="7"/>
  <c r="AG143" i="7"/>
  <c r="AF143" i="7"/>
  <c r="B143" i="7"/>
  <c r="AP142" i="7"/>
  <c r="AL142" i="7"/>
  <c r="AJ142" i="7"/>
  <c r="AK142" i="7"/>
  <c r="AM142" i="7"/>
  <c r="AN142" i="7"/>
  <c r="AO142" i="7"/>
  <c r="AI142" i="7"/>
  <c r="AH142" i="7"/>
  <c r="AG142" i="7"/>
  <c r="AF142" i="7"/>
  <c r="B142" i="7"/>
  <c r="AP141" i="7"/>
  <c r="AL141" i="7"/>
  <c r="AJ141" i="7"/>
  <c r="AK141" i="7"/>
  <c r="AM141" i="7"/>
  <c r="AN141" i="7"/>
  <c r="AO141" i="7"/>
  <c r="AI141" i="7"/>
  <c r="AH141" i="7"/>
  <c r="AG141" i="7"/>
  <c r="AF141" i="7"/>
  <c r="B141" i="7"/>
  <c r="AP140" i="7"/>
  <c r="AL140" i="7"/>
  <c r="AJ140" i="7"/>
  <c r="AK140" i="7"/>
  <c r="AM140" i="7"/>
  <c r="AN140" i="7"/>
  <c r="AO140" i="7"/>
  <c r="AI140" i="7"/>
  <c r="AH140" i="7"/>
  <c r="AG140" i="7"/>
  <c r="AF140" i="7"/>
  <c r="B140" i="7"/>
  <c r="AP139" i="7"/>
  <c r="AL139" i="7"/>
  <c r="AJ139" i="7"/>
  <c r="AK139" i="7"/>
  <c r="AM139" i="7"/>
  <c r="AN139" i="7"/>
  <c r="AO139" i="7"/>
  <c r="AI139" i="7"/>
  <c r="AH139" i="7"/>
  <c r="AG139" i="7"/>
  <c r="AF139" i="7"/>
  <c r="B139" i="7"/>
  <c r="AP138" i="7"/>
  <c r="AI138" i="7"/>
  <c r="AH138" i="7"/>
  <c r="AG138" i="7"/>
  <c r="AF138" i="7"/>
  <c r="AP137" i="7"/>
  <c r="AL137" i="7"/>
  <c r="AJ137" i="7"/>
  <c r="AK137" i="7"/>
  <c r="AM137" i="7"/>
  <c r="AN137" i="7"/>
  <c r="AO137" i="7"/>
  <c r="AI137" i="7"/>
  <c r="AH137" i="7"/>
  <c r="AG137" i="7"/>
  <c r="AF137" i="7"/>
  <c r="B137" i="7"/>
  <c r="AP136" i="7"/>
  <c r="AL136" i="7"/>
  <c r="AJ136" i="7"/>
  <c r="AK136" i="7"/>
  <c r="AM136" i="7"/>
  <c r="AN136" i="7"/>
  <c r="AO136" i="7"/>
  <c r="AI136" i="7"/>
  <c r="AH136" i="7"/>
  <c r="AG136" i="7"/>
  <c r="AF136" i="7"/>
  <c r="B136" i="7"/>
  <c r="AP135" i="7"/>
  <c r="AL135" i="7"/>
  <c r="AJ135" i="7"/>
  <c r="AK135" i="7"/>
  <c r="AM135" i="7"/>
  <c r="AN135" i="7"/>
  <c r="AO135" i="7"/>
  <c r="AI135" i="7"/>
  <c r="AH135" i="7"/>
  <c r="AG135" i="7"/>
  <c r="AF135" i="7"/>
  <c r="B135" i="7"/>
  <c r="AP134" i="7"/>
  <c r="AL134" i="7"/>
  <c r="AJ134" i="7"/>
  <c r="AK134" i="7"/>
  <c r="AM134" i="7"/>
  <c r="AN134" i="7"/>
  <c r="AO134" i="7"/>
  <c r="AI134" i="7"/>
  <c r="AH134" i="7"/>
  <c r="AG134" i="7"/>
  <c r="AF134" i="7"/>
  <c r="B134" i="7"/>
  <c r="AP133" i="7"/>
  <c r="AL133" i="7"/>
  <c r="AJ133" i="7"/>
  <c r="AK133" i="7"/>
  <c r="AM133" i="7"/>
  <c r="AN133" i="7"/>
  <c r="AO133" i="7"/>
  <c r="AI133" i="7"/>
  <c r="AH133" i="7"/>
  <c r="AG133" i="7"/>
  <c r="AF133" i="7"/>
  <c r="B133" i="7"/>
  <c r="AP132" i="7"/>
  <c r="AL132" i="7"/>
  <c r="AJ132" i="7"/>
  <c r="AK132" i="7"/>
  <c r="AM132" i="7"/>
  <c r="AN132" i="7"/>
  <c r="AO132" i="7"/>
  <c r="AI132" i="7"/>
  <c r="AH132" i="7"/>
  <c r="AG132" i="7"/>
  <c r="AF132" i="7"/>
  <c r="B132" i="7"/>
  <c r="AP131" i="7"/>
  <c r="AI131" i="7"/>
  <c r="AH131" i="7"/>
  <c r="AG131" i="7"/>
  <c r="AF131" i="7"/>
  <c r="AP130" i="7"/>
  <c r="AL130" i="7"/>
  <c r="AJ130" i="7"/>
  <c r="AK130" i="7"/>
  <c r="AM130" i="7"/>
  <c r="AN130" i="7"/>
  <c r="AO130" i="7"/>
  <c r="AI130" i="7"/>
  <c r="AH130" i="7"/>
  <c r="AG130" i="7"/>
  <c r="AF130" i="7"/>
  <c r="B130" i="7"/>
  <c r="AP129" i="7"/>
  <c r="AL129" i="7"/>
  <c r="AJ129" i="7"/>
  <c r="AK129" i="7"/>
  <c r="AM129" i="7"/>
  <c r="AN129" i="7"/>
  <c r="AO129" i="7"/>
  <c r="AI129" i="7"/>
  <c r="AH129" i="7"/>
  <c r="AG129" i="7"/>
  <c r="AF129" i="7"/>
  <c r="B129" i="7"/>
  <c r="AP128" i="7"/>
  <c r="AI128" i="7"/>
  <c r="AH128" i="7"/>
  <c r="AG128" i="7"/>
  <c r="AF128" i="7"/>
  <c r="AP127" i="7"/>
  <c r="AI127" i="7"/>
  <c r="AH127" i="7"/>
  <c r="AG127" i="7"/>
  <c r="AF127" i="7"/>
  <c r="AP126" i="7"/>
  <c r="AL100" i="7"/>
  <c r="AJ100" i="7"/>
  <c r="AK100" i="7"/>
  <c r="AM100" i="7"/>
  <c r="AN100" i="7"/>
  <c r="AO100" i="7"/>
  <c r="AI100" i="7"/>
  <c r="AH100" i="7"/>
  <c r="AG100" i="7"/>
  <c r="AF100" i="7"/>
  <c r="B100" i="7"/>
  <c r="AP99" i="7"/>
  <c r="AL99" i="7"/>
  <c r="AJ99" i="7"/>
  <c r="AK99" i="7"/>
  <c r="AM99" i="7"/>
  <c r="AN99" i="7"/>
  <c r="AO99" i="7"/>
  <c r="AI99" i="7"/>
  <c r="AH99" i="7"/>
  <c r="AG99" i="7"/>
  <c r="AF99" i="7"/>
  <c r="B99" i="7"/>
  <c r="AP98" i="7"/>
  <c r="AL98" i="7"/>
  <c r="AJ98" i="7"/>
  <c r="AK98" i="7"/>
  <c r="AM98" i="7"/>
  <c r="AN98" i="7"/>
  <c r="AO98" i="7"/>
  <c r="AI98" i="7"/>
  <c r="AH98" i="7"/>
  <c r="AG98" i="7"/>
  <c r="AF98" i="7"/>
  <c r="B98" i="7"/>
  <c r="AP97" i="7"/>
  <c r="AL97" i="7"/>
  <c r="AJ97" i="7"/>
  <c r="AK97" i="7"/>
  <c r="AM97" i="7"/>
  <c r="AN97" i="7"/>
  <c r="AO97" i="7"/>
  <c r="AI97" i="7"/>
  <c r="AH97" i="7"/>
  <c r="AG97" i="7"/>
  <c r="AF97" i="7"/>
  <c r="B97" i="7"/>
  <c r="AP96" i="7"/>
  <c r="AL96" i="7"/>
  <c r="AJ96" i="7"/>
  <c r="AK96" i="7"/>
  <c r="AM96" i="7"/>
  <c r="AN96" i="7"/>
  <c r="AO96" i="7"/>
  <c r="AI96" i="7"/>
  <c r="AH96" i="7"/>
  <c r="AG96" i="7"/>
  <c r="AF96" i="7"/>
  <c r="B96" i="7"/>
  <c r="AP95" i="7"/>
  <c r="AL95" i="7"/>
  <c r="AJ95" i="7"/>
  <c r="AK95" i="7"/>
  <c r="AM95" i="7"/>
  <c r="AN95" i="7"/>
  <c r="AO95" i="7"/>
  <c r="AI95" i="7"/>
  <c r="AH95" i="7"/>
  <c r="AG95" i="7"/>
  <c r="AF95" i="7"/>
  <c r="B95" i="7"/>
  <c r="AL94" i="7"/>
  <c r="AJ94" i="7"/>
  <c r="AK94" i="7"/>
  <c r="AM94" i="7"/>
  <c r="AN94" i="7"/>
  <c r="AO94" i="7"/>
  <c r="AI94" i="7"/>
  <c r="AH94" i="7"/>
  <c r="AG94" i="7"/>
  <c r="AF94" i="7"/>
  <c r="B94" i="7"/>
  <c r="AL93" i="7"/>
  <c r="AJ93" i="7"/>
  <c r="AK93" i="7"/>
  <c r="AM93" i="7"/>
  <c r="AN93" i="7"/>
  <c r="AO93" i="7"/>
  <c r="AI93" i="7"/>
  <c r="AH93" i="7"/>
  <c r="AG93" i="7"/>
  <c r="AF93" i="7"/>
  <c r="B93" i="7"/>
  <c r="AL92" i="7"/>
  <c r="AJ92" i="7"/>
  <c r="AK92" i="7"/>
  <c r="AM92" i="7"/>
  <c r="AN92" i="7"/>
  <c r="AO92" i="7"/>
  <c r="AI92" i="7"/>
  <c r="AH92" i="7"/>
  <c r="AG92" i="7"/>
  <c r="AF92" i="7"/>
  <c r="B92" i="7"/>
  <c r="AL91" i="7"/>
  <c r="AJ91" i="7"/>
  <c r="AK91" i="7"/>
  <c r="AM91" i="7"/>
  <c r="AN91" i="7"/>
  <c r="AO91" i="7"/>
  <c r="AI91" i="7"/>
  <c r="AH91" i="7"/>
  <c r="AG91" i="7"/>
  <c r="AF91" i="7"/>
  <c r="B91" i="7"/>
  <c r="AL90" i="7"/>
  <c r="AJ90" i="7"/>
  <c r="AK90" i="7"/>
  <c r="AM90" i="7"/>
  <c r="AN90" i="7"/>
  <c r="AO90" i="7"/>
  <c r="AI90" i="7"/>
  <c r="AH90" i="7"/>
  <c r="AG90" i="7"/>
  <c r="AF90" i="7"/>
  <c r="B90" i="7"/>
  <c r="AL89" i="7"/>
  <c r="AJ89" i="7"/>
  <c r="AK89" i="7"/>
  <c r="AM89" i="7"/>
  <c r="AN89" i="7"/>
  <c r="AO89" i="7"/>
  <c r="AI89" i="7"/>
  <c r="AH89" i="7"/>
  <c r="AG89" i="7"/>
  <c r="AF89" i="7"/>
  <c r="B89" i="7"/>
  <c r="AL88" i="7"/>
  <c r="AJ88" i="7"/>
  <c r="AK88" i="7"/>
  <c r="AM88" i="7"/>
  <c r="AN88" i="7"/>
  <c r="AO88" i="7"/>
  <c r="AI88" i="7"/>
  <c r="AH88" i="7"/>
  <c r="AG88" i="7"/>
  <c r="AF88" i="7"/>
  <c r="B88" i="7"/>
  <c r="AL87" i="7"/>
  <c r="AJ87" i="7"/>
  <c r="AK87" i="7"/>
  <c r="AM87" i="7"/>
  <c r="AN87" i="7"/>
  <c r="AO87" i="7"/>
  <c r="AI87" i="7"/>
  <c r="AH87" i="7"/>
  <c r="AG87" i="7"/>
  <c r="AF87" i="7"/>
  <c r="B87" i="7"/>
  <c r="AL86" i="7"/>
  <c r="AJ86" i="7"/>
  <c r="AK86" i="7"/>
  <c r="AM86" i="7"/>
  <c r="AN86" i="7"/>
  <c r="AO86" i="7"/>
  <c r="AI86" i="7"/>
  <c r="AH86" i="7"/>
  <c r="AG86" i="7"/>
  <c r="AF86" i="7"/>
  <c r="B86" i="7"/>
  <c r="AI85" i="7"/>
  <c r="AH85" i="7"/>
  <c r="AG85" i="7"/>
  <c r="AF85" i="7"/>
  <c r="AL84" i="7"/>
  <c r="AJ84" i="7"/>
  <c r="AK84" i="7"/>
  <c r="AM84" i="7"/>
  <c r="AN84" i="7"/>
  <c r="AO84" i="7"/>
  <c r="AI84" i="7"/>
  <c r="AH84" i="7"/>
  <c r="AG84" i="7"/>
  <c r="AF84" i="7"/>
  <c r="B84" i="7"/>
  <c r="AL83" i="7"/>
  <c r="AJ83" i="7"/>
  <c r="AK83" i="7"/>
  <c r="AM83" i="7"/>
  <c r="AN83" i="7"/>
  <c r="AO83" i="7"/>
  <c r="AI83" i="7"/>
  <c r="AH83" i="7"/>
  <c r="AG83" i="7"/>
  <c r="AF83" i="7"/>
  <c r="B83" i="7"/>
  <c r="AL82" i="7"/>
  <c r="AJ82" i="7"/>
  <c r="AK82" i="7"/>
  <c r="AM82" i="7"/>
  <c r="AN82" i="7"/>
  <c r="AO82" i="7"/>
  <c r="AI82" i="7"/>
  <c r="AH82" i="7"/>
  <c r="AG82" i="7"/>
  <c r="AF82" i="7"/>
  <c r="B82" i="7"/>
  <c r="AL81" i="7"/>
  <c r="AJ81" i="7"/>
  <c r="AK81" i="7"/>
  <c r="AM81" i="7"/>
  <c r="AN81" i="7"/>
  <c r="AO81" i="7"/>
  <c r="AI81" i="7"/>
  <c r="AH81" i="7"/>
  <c r="AG81" i="7"/>
  <c r="AF81" i="7"/>
  <c r="B81" i="7"/>
  <c r="AL80" i="7"/>
  <c r="AJ80" i="7"/>
  <c r="AK80" i="7"/>
  <c r="AM80" i="7"/>
  <c r="AN80" i="7"/>
  <c r="AO80" i="7"/>
  <c r="AI80" i="7"/>
  <c r="AH80" i="7"/>
  <c r="AG80" i="7"/>
  <c r="AF80" i="7"/>
  <c r="B80" i="7"/>
  <c r="AL79" i="7"/>
  <c r="AJ79" i="7"/>
  <c r="AK79" i="7"/>
  <c r="AM79" i="7"/>
  <c r="AN79" i="7"/>
  <c r="AO79" i="7"/>
  <c r="AI79" i="7"/>
  <c r="AH79" i="7"/>
  <c r="AG79" i="7"/>
  <c r="AF79" i="7"/>
  <c r="B79" i="7"/>
  <c r="AL78" i="7"/>
  <c r="AJ78" i="7"/>
  <c r="AK78" i="7"/>
  <c r="AM78" i="7"/>
  <c r="AN78" i="7"/>
  <c r="AO78" i="7"/>
  <c r="AI78" i="7"/>
  <c r="AH78" i="7"/>
  <c r="AG78" i="7"/>
  <c r="AF78" i="7"/>
  <c r="B78" i="7"/>
  <c r="AI77" i="7"/>
  <c r="AH77" i="7"/>
  <c r="AG77" i="7"/>
  <c r="AF77" i="7"/>
  <c r="AL76" i="7"/>
  <c r="AJ76" i="7"/>
  <c r="AK76" i="7"/>
  <c r="AM76" i="7"/>
  <c r="AN76" i="7"/>
  <c r="AO76" i="7"/>
  <c r="AI76" i="7"/>
  <c r="AH76" i="7"/>
  <c r="AG76" i="7"/>
  <c r="AF76" i="7"/>
  <c r="B76" i="7"/>
  <c r="AL75" i="7"/>
  <c r="AJ75" i="7"/>
  <c r="AK75" i="7"/>
  <c r="AM75" i="7"/>
  <c r="AN75" i="7"/>
  <c r="AO75" i="7"/>
  <c r="AI75" i="7"/>
  <c r="AH75" i="7"/>
  <c r="AG75" i="7"/>
  <c r="AF75" i="7"/>
  <c r="B75" i="7"/>
  <c r="AL74" i="7"/>
  <c r="AJ74" i="7"/>
  <c r="AK74" i="7"/>
  <c r="AM74" i="7"/>
  <c r="AN74" i="7"/>
  <c r="AO74" i="7"/>
  <c r="AI74" i="7"/>
  <c r="AH74" i="7"/>
  <c r="AG74" i="7"/>
  <c r="AF74" i="7"/>
  <c r="B74" i="7"/>
  <c r="AI73" i="7"/>
  <c r="AH73" i="7"/>
  <c r="AG73" i="7"/>
  <c r="AF73" i="7"/>
  <c r="AP72" i="7"/>
  <c r="AI72" i="7"/>
  <c r="AH72" i="7"/>
  <c r="AG72" i="7"/>
  <c r="AF72" i="7"/>
  <c r="AP71" i="7"/>
  <c r="AG356" i="3"/>
  <c r="AI334" i="3"/>
  <c r="AH334" i="3"/>
  <c r="AG334" i="3"/>
  <c r="AF334" i="3"/>
  <c r="AI333" i="3"/>
  <c r="AH333" i="3"/>
  <c r="AG333" i="3"/>
  <c r="AF333" i="3"/>
  <c r="AI332" i="3"/>
  <c r="AH332" i="3"/>
  <c r="AG332" i="3"/>
  <c r="AF332" i="3"/>
  <c r="AI331" i="3"/>
  <c r="AH331" i="3"/>
  <c r="AG331" i="3"/>
  <c r="AF331" i="3"/>
  <c r="AI330" i="3"/>
  <c r="AH330" i="3"/>
  <c r="AG330" i="3"/>
  <c r="AF330" i="3"/>
  <c r="AI329" i="3"/>
  <c r="AH329" i="3"/>
  <c r="AG329" i="3"/>
  <c r="AF329" i="3"/>
  <c r="AI328" i="3"/>
  <c r="AH328" i="3"/>
  <c r="AG328" i="3"/>
  <c r="AF328" i="3"/>
  <c r="AI327" i="3"/>
  <c r="AH327" i="3"/>
  <c r="AG327" i="3"/>
  <c r="AF327" i="3"/>
  <c r="AI326" i="3"/>
  <c r="AH326" i="3"/>
  <c r="AG326" i="3"/>
  <c r="AF326" i="3"/>
  <c r="AI325" i="3"/>
  <c r="AH325" i="3"/>
  <c r="AG325" i="3"/>
  <c r="AF325" i="3"/>
  <c r="AI324" i="3"/>
  <c r="AH324" i="3"/>
  <c r="AG324" i="3"/>
  <c r="AF324" i="3"/>
  <c r="AI323" i="3"/>
  <c r="AH323" i="3"/>
  <c r="AG323" i="3"/>
  <c r="AF323" i="3"/>
  <c r="AI322" i="3"/>
  <c r="AH322" i="3"/>
  <c r="AG322" i="3"/>
  <c r="AF322" i="3"/>
  <c r="AI321" i="3"/>
  <c r="AH321" i="3"/>
  <c r="AG321" i="3"/>
  <c r="AF321" i="3"/>
  <c r="AI320" i="3"/>
  <c r="AH320" i="3"/>
  <c r="AG320" i="3"/>
  <c r="AF320" i="3"/>
  <c r="AI319" i="3"/>
  <c r="AH319" i="3"/>
  <c r="AG319" i="3"/>
  <c r="AF319" i="3"/>
  <c r="AI318" i="3"/>
  <c r="AH318" i="3"/>
  <c r="AG318" i="3"/>
  <c r="AF318" i="3"/>
  <c r="AI317" i="3"/>
  <c r="AH317" i="3"/>
  <c r="AG317" i="3"/>
  <c r="AF317" i="3"/>
  <c r="AI316" i="3"/>
  <c r="AH316" i="3"/>
  <c r="AG316" i="3"/>
  <c r="AF316" i="3"/>
  <c r="AI315" i="3"/>
  <c r="AH315" i="3"/>
  <c r="AG315" i="3"/>
  <c r="AF315" i="3"/>
  <c r="AI314" i="3"/>
  <c r="AH314" i="3"/>
  <c r="AG314" i="3"/>
  <c r="AF314" i="3"/>
  <c r="AI313" i="3"/>
  <c r="AH313" i="3"/>
  <c r="AG313" i="3"/>
  <c r="AF313" i="3"/>
  <c r="AI312" i="3"/>
  <c r="AH312" i="3"/>
  <c r="AG312" i="3"/>
  <c r="AF312" i="3"/>
  <c r="AI311" i="3"/>
  <c r="AH311" i="3"/>
  <c r="AG311" i="3"/>
  <c r="AF311" i="3"/>
  <c r="AI310" i="3"/>
  <c r="AH310" i="3"/>
  <c r="AG310" i="3"/>
  <c r="AF310" i="3"/>
  <c r="AI309" i="3"/>
  <c r="AH309" i="3"/>
  <c r="AG309" i="3"/>
  <c r="AF309" i="3"/>
  <c r="AI308" i="3"/>
  <c r="AH308" i="3"/>
  <c r="AG308" i="3"/>
  <c r="AF308" i="3"/>
  <c r="AI307" i="3"/>
  <c r="AH307" i="3"/>
  <c r="AG307" i="3"/>
  <c r="AF307" i="3"/>
  <c r="AI306" i="3"/>
  <c r="AH306" i="3"/>
  <c r="AG306" i="3"/>
  <c r="AF306" i="3"/>
  <c r="AI305" i="3"/>
  <c r="AH305" i="3"/>
  <c r="AG305" i="3"/>
  <c r="AF305" i="3"/>
  <c r="AI304" i="3"/>
  <c r="AH304" i="3"/>
  <c r="AG304" i="3"/>
  <c r="AF304" i="3"/>
  <c r="AI303" i="3"/>
  <c r="AH303" i="3"/>
  <c r="AG303" i="3"/>
  <c r="AF303" i="3"/>
  <c r="AI302" i="3"/>
  <c r="AH302" i="3"/>
  <c r="AG302" i="3"/>
  <c r="AF302" i="3"/>
  <c r="AI301" i="3"/>
  <c r="AH301" i="3"/>
  <c r="AG301" i="3"/>
  <c r="AF301" i="3"/>
  <c r="AI300" i="3"/>
  <c r="AH300" i="3"/>
  <c r="AG300" i="3"/>
  <c r="AF300" i="3"/>
  <c r="AI299" i="3"/>
  <c r="AH299" i="3"/>
  <c r="AG299" i="3"/>
  <c r="AF299" i="3"/>
  <c r="AI298" i="3"/>
  <c r="AH298" i="3"/>
  <c r="AG298" i="3"/>
  <c r="AF298" i="3"/>
  <c r="AI297" i="3"/>
  <c r="AH297" i="3"/>
  <c r="AG297" i="3"/>
  <c r="AF297" i="3"/>
  <c r="AI296" i="3"/>
  <c r="AH296" i="3"/>
  <c r="AG296" i="3"/>
  <c r="AF296" i="3"/>
  <c r="AI295" i="3"/>
  <c r="AH295" i="3"/>
  <c r="AG295" i="3"/>
  <c r="AF295" i="3"/>
  <c r="AI294" i="3"/>
  <c r="AH294" i="3"/>
  <c r="AG294" i="3"/>
  <c r="AF294" i="3"/>
  <c r="AI293" i="3"/>
  <c r="AH293" i="3"/>
  <c r="AG293" i="3"/>
  <c r="AF293" i="3"/>
  <c r="AJ374" i="3"/>
  <c r="AJ373" i="3"/>
  <c r="AJ372" i="3"/>
  <c r="AJ371" i="3"/>
  <c r="AJ370" i="3"/>
  <c r="AJ369" i="3"/>
  <c r="AJ368" i="3"/>
  <c r="AJ367" i="3"/>
  <c r="AJ366" i="3"/>
  <c r="AJ365" i="3"/>
  <c r="AJ364" i="3"/>
  <c r="AJ363" i="3"/>
  <c r="AJ362" i="3"/>
  <c r="AJ361" i="3"/>
  <c r="AJ384" i="3"/>
  <c r="AJ383" i="3"/>
  <c r="AJ382" i="3"/>
  <c r="AJ381" i="3"/>
  <c r="AJ380" i="3"/>
  <c r="AJ379" i="3"/>
  <c r="AJ378" i="3"/>
  <c r="AJ377" i="3"/>
  <c r="AJ376" i="3"/>
  <c r="AJ375" i="3"/>
  <c r="AL384" i="3"/>
  <c r="AK384" i="3"/>
  <c r="AM384" i="3"/>
  <c r="AN384" i="3"/>
  <c r="AO384" i="3"/>
  <c r="B384" i="3"/>
  <c r="AL383" i="3"/>
  <c r="AK383" i="3"/>
  <c r="AM383" i="3"/>
  <c r="AN383" i="3"/>
  <c r="AO383" i="3"/>
  <c r="B383" i="3"/>
  <c r="AL382" i="3"/>
  <c r="AK382" i="3"/>
  <c r="AM382" i="3"/>
  <c r="AN382" i="3"/>
  <c r="AO382" i="3"/>
  <c r="B382" i="3"/>
  <c r="AL381" i="3"/>
  <c r="AK381" i="3"/>
  <c r="AM381" i="3"/>
  <c r="AN381" i="3"/>
  <c r="AO381" i="3"/>
  <c r="B381" i="3"/>
  <c r="AL380" i="3"/>
  <c r="AK380" i="3"/>
  <c r="AM380" i="3"/>
  <c r="AN380" i="3"/>
  <c r="AO380" i="3"/>
  <c r="B380" i="3"/>
  <c r="AL379" i="3"/>
  <c r="AK379" i="3"/>
  <c r="AM379" i="3"/>
  <c r="AN379" i="3"/>
  <c r="AO379" i="3"/>
  <c r="B379" i="3"/>
  <c r="AL378" i="3"/>
  <c r="AK378" i="3"/>
  <c r="AM378" i="3"/>
  <c r="AN378" i="3"/>
  <c r="AO378" i="3"/>
  <c r="B378" i="3"/>
  <c r="AL377" i="3"/>
  <c r="AK377" i="3"/>
  <c r="AM377" i="3"/>
  <c r="AN377" i="3"/>
  <c r="AO377" i="3"/>
  <c r="B377" i="3"/>
  <c r="AL376" i="3"/>
  <c r="AK376" i="3"/>
  <c r="AM376" i="3"/>
  <c r="AN376" i="3"/>
  <c r="AO376" i="3"/>
  <c r="B376" i="3"/>
  <c r="AL375" i="3"/>
  <c r="AK375" i="3"/>
  <c r="AM375" i="3"/>
  <c r="AN375" i="3"/>
  <c r="AO375" i="3"/>
  <c r="B375" i="3"/>
  <c r="AL374" i="3"/>
  <c r="AK374" i="3"/>
  <c r="AM374" i="3"/>
  <c r="AN374" i="3"/>
  <c r="AO374" i="3"/>
  <c r="B374" i="3"/>
  <c r="AL373" i="3"/>
  <c r="AK373" i="3"/>
  <c r="AM373" i="3"/>
  <c r="AN373" i="3"/>
  <c r="AO373" i="3"/>
  <c r="B373" i="3"/>
  <c r="AL372" i="3"/>
  <c r="AK372" i="3"/>
  <c r="AM372" i="3"/>
  <c r="AN372" i="3"/>
  <c r="AO372" i="3"/>
  <c r="B372" i="3"/>
  <c r="AL371" i="3"/>
  <c r="AK371" i="3"/>
  <c r="AM371" i="3"/>
  <c r="AN371" i="3"/>
  <c r="AO371" i="3"/>
  <c r="B371" i="3"/>
  <c r="AL370" i="3"/>
  <c r="AK370" i="3"/>
  <c r="AM370" i="3"/>
  <c r="AN370" i="3"/>
  <c r="AO370" i="3"/>
  <c r="B370" i="3"/>
  <c r="AL369" i="3"/>
  <c r="AK369" i="3"/>
  <c r="AM369" i="3"/>
  <c r="AN369" i="3"/>
  <c r="AO369" i="3"/>
  <c r="B369" i="3"/>
  <c r="AL368" i="3"/>
  <c r="AK368" i="3"/>
  <c r="AM368" i="3"/>
  <c r="AN368" i="3"/>
  <c r="AO368" i="3"/>
  <c r="B368" i="3"/>
  <c r="AL367" i="3"/>
  <c r="AK367" i="3"/>
  <c r="AM367" i="3"/>
  <c r="AN367" i="3"/>
  <c r="AO367" i="3"/>
  <c r="B367" i="3"/>
  <c r="AL366" i="3"/>
  <c r="AK366" i="3"/>
  <c r="AM366" i="3"/>
  <c r="AN366" i="3"/>
  <c r="AO366" i="3"/>
  <c r="B366" i="3"/>
  <c r="AL365" i="3"/>
  <c r="AK365" i="3"/>
  <c r="AM365" i="3"/>
  <c r="AN365" i="3"/>
  <c r="AO365" i="3"/>
  <c r="B365" i="3"/>
  <c r="AL364" i="3"/>
  <c r="AK364" i="3"/>
  <c r="AM364" i="3"/>
  <c r="AN364" i="3"/>
  <c r="AO364" i="3"/>
  <c r="B364" i="3"/>
  <c r="AL363" i="3"/>
  <c r="AK363" i="3"/>
  <c r="AM363" i="3"/>
  <c r="AN363" i="3"/>
  <c r="AO363" i="3"/>
  <c r="B363" i="3"/>
  <c r="AL362" i="3"/>
  <c r="AK362" i="3"/>
  <c r="AM362" i="3"/>
  <c r="AN362" i="3"/>
  <c r="AO362" i="3"/>
  <c r="B362" i="3"/>
  <c r="AL361" i="3"/>
  <c r="AK361" i="3"/>
  <c r="AM361" i="3"/>
  <c r="AN361" i="3"/>
  <c r="AO361" i="3"/>
  <c r="B361" i="3"/>
  <c r="AP360" i="3"/>
  <c r="AI384" i="3"/>
  <c r="AH384" i="3"/>
  <c r="AG384" i="3"/>
  <c r="AF384" i="3"/>
  <c r="AP383" i="3"/>
  <c r="AI383" i="3"/>
  <c r="AH383" i="3"/>
  <c r="AG383" i="3"/>
  <c r="AF383" i="3"/>
  <c r="AP382" i="3"/>
  <c r="AI382" i="3"/>
  <c r="AH382" i="3"/>
  <c r="AG382" i="3"/>
  <c r="AF382" i="3"/>
  <c r="AP381" i="3"/>
  <c r="AI381" i="3"/>
  <c r="AH381" i="3"/>
  <c r="AG381" i="3"/>
  <c r="AF381" i="3"/>
  <c r="AP380" i="3"/>
  <c r="AI380" i="3"/>
  <c r="AH380" i="3"/>
  <c r="AG380" i="3"/>
  <c r="AF380" i="3"/>
  <c r="AP379" i="3"/>
  <c r="AI379" i="3"/>
  <c r="AH379" i="3"/>
  <c r="AG379" i="3"/>
  <c r="AF379" i="3"/>
  <c r="AP378" i="3"/>
  <c r="AI378" i="3"/>
  <c r="AH378" i="3"/>
  <c r="AG378" i="3"/>
  <c r="AF378" i="3"/>
  <c r="AP377" i="3"/>
  <c r="AI377" i="3"/>
  <c r="AH377" i="3"/>
  <c r="AG377" i="3"/>
  <c r="AF377" i="3"/>
  <c r="AP376" i="3"/>
  <c r="AI376" i="3"/>
  <c r="AH376" i="3"/>
  <c r="AG376" i="3"/>
  <c r="AF376" i="3"/>
  <c r="AP375" i="3"/>
  <c r="AI375" i="3"/>
  <c r="AH375" i="3"/>
  <c r="AG375" i="3"/>
  <c r="AF375" i="3"/>
  <c r="AP374" i="3"/>
  <c r="AI374" i="3"/>
  <c r="AH374" i="3"/>
  <c r="AG374" i="3"/>
  <c r="AF374" i="3"/>
  <c r="AP373" i="3"/>
  <c r="AI373" i="3"/>
  <c r="AH373" i="3"/>
  <c r="AG373" i="3"/>
  <c r="AF373" i="3"/>
  <c r="AP372" i="3"/>
  <c r="AI372" i="3"/>
  <c r="AH372" i="3"/>
  <c r="AG372" i="3"/>
  <c r="AF372" i="3"/>
  <c r="AP371" i="3"/>
  <c r="AI371" i="3"/>
  <c r="AH371" i="3"/>
  <c r="AG371" i="3"/>
  <c r="AF371" i="3"/>
  <c r="AP370" i="3"/>
  <c r="AI370" i="3"/>
  <c r="AH370" i="3"/>
  <c r="AG370" i="3"/>
  <c r="AF370" i="3"/>
  <c r="AP369" i="3"/>
  <c r="AI369" i="3"/>
  <c r="AH369" i="3"/>
  <c r="AG369" i="3"/>
  <c r="AF369" i="3"/>
  <c r="AP368" i="3"/>
  <c r="AI368" i="3"/>
  <c r="AH368" i="3"/>
  <c r="AG368" i="3"/>
  <c r="AF368" i="3"/>
  <c r="AP367" i="3"/>
  <c r="AI367" i="3"/>
  <c r="AH367" i="3"/>
  <c r="AG367" i="3"/>
  <c r="AF367" i="3"/>
  <c r="AP366" i="3"/>
  <c r="AI366" i="3"/>
  <c r="AH366" i="3"/>
  <c r="AG366" i="3"/>
  <c r="AF366" i="3"/>
  <c r="AP365" i="3"/>
  <c r="AI365" i="3"/>
  <c r="AH365" i="3"/>
  <c r="AG365" i="3"/>
  <c r="AF365" i="3"/>
  <c r="AP364" i="3"/>
  <c r="AI364" i="3"/>
  <c r="AH364" i="3"/>
  <c r="AG364" i="3"/>
  <c r="AF364" i="3"/>
  <c r="AP363" i="3"/>
  <c r="AI363" i="3"/>
  <c r="AH363" i="3"/>
  <c r="AG363" i="3"/>
  <c r="AF363" i="3"/>
  <c r="AP362" i="3"/>
  <c r="AI362" i="3"/>
  <c r="AH362" i="3"/>
  <c r="AG362" i="3"/>
  <c r="AF362" i="3"/>
  <c r="AP361" i="3"/>
  <c r="AI361" i="3"/>
  <c r="AH361" i="3"/>
  <c r="AG361" i="3"/>
  <c r="AF361" i="3"/>
  <c r="AJ334" i="3"/>
  <c r="AJ333" i="3"/>
  <c r="AJ332" i="3"/>
  <c r="AJ309" i="3"/>
  <c r="AJ308" i="3"/>
  <c r="AJ300" i="3"/>
  <c r="AJ331" i="3"/>
  <c r="AJ330" i="3"/>
  <c r="AJ329" i="3"/>
  <c r="AJ328" i="3"/>
  <c r="AJ327" i="3"/>
  <c r="AJ326" i="3"/>
  <c r="AJ325" i="3"/>
  <c r="AJ324" i="3"/>
  <c r="AJ323" i="3"/>
  <c r="AJ322" i="3"/>
  <c r="AJ321" i="3"/>
  <c r="AJ320" i="3"/>
  <c r="AJ319" i="3"/>
  <c r="AJ318" i="3"/>
  <c r="AJ317" i="3"/>
  <c r="AJ316" i="3"/>
  <c r="AJ315" i="3"/>
  <c r="AJ314" i="3"/>
  <c r="AJ313" i="3"/>
  <c r="AJ312" i="3"/>
  <c r="AJ311" i="3"/>
  <c r="AJ310" i="3"/>
  <c r="AJ307" i="3"/>
  <c r="AJ306" i="3"/>
  <c r="AJ305" i="3"/>
  <c r="AJ304" i="3"/>
  <c r="AJ303" i="3"/>
  <c r="AJ302" i="3"/>
  <c r="AJ301" i="3"/>
  <c r="AJ299" i="3"/>
  <c r="AJ298" i="3"/>
  <c r="AJ297" i="3"/>
  <c r="AJ296" i="3"/>
  <c r="AJ295" i="3"/>
  <c r="AJ294" i="3"/>
  <c r="AJ293" i="3"/>
  <c r="AL334" i="3"/>
  <c r="AK334" i="3"/>
  <c r="AM334" i="3"/>
  <c r="AN334" i="3"/>
  <c r="AO334" i="3"/>
  <c r="B334" i="3"/>
  <c r="AL333" i="3"/>
  <c r="AK333" i="3"/>
  <c r="AM333" i="3"/>
  <c r="AN333" i="3"/>
  <c r="AO333" i="3"/>
  <c r="B333" i="3"/>
  <c r="AL332" i="3"/>
  <c r="AK332" i="3"/>
  <c r="AM332" i="3"/>
  <c r="AN332" i="3"/>
  <c r="AO332" i="3"/>
  <c r="B332" i="3"/>
  <c r="AL331" i="3"/>
  <c r="AK331" i="3"/>
  <c r="AM331" i="3"/>
  <c r="AN331" i="3"/>
  <c r="AO331" i="3"/>
  <c r="B331" i="3"/>
  <c r="AL330" i="3"/>
  <c r="AK330" i="3"/>
  <c r="AM330" i="3"/>
  <c r="AN330" i="3"/>
  <c r="AO330" i="3"/>
  <c r="B330" i="3"/>
  <c r="AL329" i="3"/>
  <c r="AK329" i="3"/>
  <c r="AM329" i="3"/>
  <c r="AN329" i="3"/>
  <c r="AO329" i="3"/>
  <c r="B329" i="3"/>
  <c r="AL328" i="3"/>
  <c r="AK328" i="3"/>
  <c r="AM328" i="3"/>
  <c r="AN328" i="3"/>
  <c r="AO328" i="3"/>
  <c r="B328" i="3"/>
  <c r="AL327" i="3"/>
  <c r="AK327" i="3"/>
  <c r="AM327" i="3"/>
  <c r="AN327" i="3"/>
  <c r="AO327" i="3"/>
  <c r="B327" i="3"/>
  <c r="AL326" i="3"/>
  <c r="AK326" i="3"/>
  <c r="AM326" i="3"/>
  <c r="AN326" i="3"/>
  <c r="AO326" i="3"/>
  <c r="B326" i="3"/>
  <c r="AL325" i="3"/>
  <c r="AK325" i="3"/>
  <c r="AM325" i="3"/>
  <c r="AN325" i="3"/>
  <c r="AO325" i="3"/>
  <c r="B325" i="3"/>
  <c r="AL324" i="3"/>
  <c r="AK324" i="3"/>
  <c r="AM324" i="3"/>
  <c r="AN324" i="3"/>
  <c r="AO324" i="3"/>
  <c r="B324" i="3"/>
  <c r="AL323" i="3"/>
  <c r="AK323" i="3"/>
  <c r="AM323" i="3"/>
  <c r="AN323" i="3"/>
  <c r="AO323" i="3"/>
  <c r="B323" i="3"/>
  <c r="AL322" i="3"/>
  <c r="AK322" i="3"/>
  <c r="AM322" i="3"/>
  <c r="AN322" i="3"/>
  <c r="AO322" i="3"/>
  <c r="B322" i="3"/>
  <c r="AL321" i="3"/>
  <c r="AK321" i="3"/>
  <c r="AM321" i="3"/>
  <c r="AN321" i="3"/>
  <c r="AO321" i="3"/>
  <c r="B321" i="3"/>
  <c r="AL320" i="3"/>
  <c r="AK320" i="3"/>
  <c r="AM320" i="3"/>
  <c r="AN320" i="3"/>
  <c r="AO320" i="3"/>
  <c r="B320" i="3"/>
  <c r="AL319" i="3"/>
  <c r="AK319" i="3"/>
  <c r="AM319" i="3"/>
  <c r="AN319" i="3"/>
  <c r="AO319" i="3"/>
  <c r="B319" i="3"/>
  <c r="AL318" i="3"/>
  <c r="AK318" i="3"/>
  <c r="AM318" i="3"/>
  <c r="AN318" i="3"/>
  <c r="AO318" i="3"/>
  <c r="B318" i="3"/>
  <c r="AL317" i="3"/>
  <c r="AK317" i="3"/>
  <c r="AM317" i="3"/>
  <c r="AN317" i="3"/>
  <c r="AO317" i="3"/>
  <c r="B317" i="3"/>
  <c r="AL316" i="3"/>
  <c r="AK316" i="3"/>
  <c r="AM316" i="3"/>
  <c r="AN316" i="3"/>
  <c r="AO316" i="3"/>
  <c r="B316" i="3"/>
  <c r="AL315" i="3"/>
  <c r="AK315" i="3"/>
  <c r="AM315" i="3"/>
  <c r="AN315" i="3"/>
  <c r="AO315" i="3"/>
  <c r="B315" i="3"/>
  <c r="AL314" i="3"/>
  <c r="AK314" i="3"/>
  <c r="AM314" i="3"/>
  <c r="AN314" i="3"/>
  <c r="AO314" i="3"/>
  <c r="B314" i="3"/>
  <c r="AL313" i="3"/>
  <c r="AK313" i="3"/>
  <c r="AM313" i="3"/>
  <c r="AN313" i="3"/>
  <c r="AO313" i="3"/>
  <c r="B313" i="3"/>
  <c r="AL312" i="3"/>
  <c r="AK312" i="3"/>
  <c r="AM312" i="3"/>
  <c r="AN312" i="3"/>
  <c r="AO312" i="3"/>
  <c r="B312" i="3"/>
  <c r="AL311" i="3"/>
  <c r="AK311" i="3"/>
  <c r="AM311" i="3"/>
  <c r="AN311" i="3"/>
  <c r="AO311" i="3"/>
  <c r="B311" i="3"/>
  <c r="AL310" i="3"/>
  <c r="AK310" i="3"/>
  <c r="AM310" i="3"/>
  <c r="AN310" i="3"/>
  <c r="AO310" i="3"/>
  <c r="B310" i="3"/>
  <c r="AL309" i="3"/>
  <c r="AK309" i="3"/>
  <c r="AM309" i="3"/>
  <c r="AN309" i="3"/>
  <c r="AO309" i="3"/>
  <c r="B309" i="3"/>
  <c r="AL308" i="3"/>
  <c r="AK308" i="3"/>
  <c r="AM308" i="3"/>
  <c r="AN308" i="3"/>
  <c r="AO308" i="3"/>
  <c r="B308" i="3"/>
  <c r="AL307" i="3"/>
  <c r="AK307" i="3"/>
  <c r="AM307" i="3"/>
  <c r="AN307" i="3"/>
  <c r="AO307" i="3"/>
  <c r="B307" i="3"/>
  <c r="AL306" i="3"/>
  <c r="AK306" i="3"/>
  <c r="AM306" i="3"/>
  <c r="AN306" i="3"/>
  <c r="AO306" i="3"/>
  <c r="B306" i="3"/>
  <c r="AL305" i="3"/>
  <c r="AK305" i="3"/>
  <c r="AM305" i="3"/>
  <c r="AN305" i="3"/>
  <c r="AO305" i="3"/>
  <c r="B305" i="3"/>
  <c r="AL304" i="3"/>
  <c r="AK304" i="3"/>
  <c r="AM304" i="3"/>
  <c r="AN304" i="3"/>
  <c r="AO304" i="3"/>
  <c r="B304" i="3"/>
  <c r="AL303" i="3"/>
  <c r="AK303" i="3"/>
  <c r="AM303" i="3"/>
  <c r="AN303" i="3"/>
  <c r="AO303" i="3"/>
  <c r="B303" i="3"/>
  <c r="AL302" i="3"/>
  <c r="AK302" i="3"/>
  <c r="AM302" i="3"/>
  <c r="AN302" i="3"/>
  <c r="AO302" i="3"/>
  <c r="B302" i="3"/>
  <c r="AL301" i="3"/>
  <c r="AK301" i="3"/>
  <c r="AM301" i="3"/>
  <c r="AN301" i="3"/>
  <c r="AO301" i="3"/>
  <c r="B301" i="3"/>
  <c r="AL300" i="3"/>
  <c r="AK300" i="3"/>
  <c r="AM300" i="3"/>
  <c r="AN300" i="3"/>
  <c r="AO300" i="3"/>
  <c r="B300" i="3"/>
  <c r="AL299" i="3"/>
  <c r="AK299" i="3"/>
  <c r="AM299" i="3"/>
  <c r="AN299" i="3"/>
  <c r="AO299" i="3"/>
  <c r="B299" i="3"/>
  <c r="AL298" i="3"/>
  <c r="AK298" i="3"/>
  <c r="AM298" i="3"/>
  <c r="AN298" i="3"/>
  <c r="AO298" i="3"/>
  <c r="B298" i="3"/>
  <c r="AL297" i="3"/>
  <c r="AK297" i="3"/>
  <c r="AM297" i="3"/>
  <c r="AN297" i="3"/>
  <c r="AO297" i="3"/>
  <c r="B297" i="3"/>
  <c r="AL296" i="3"/>
  <c r="AK296" i="3"/>
  <c r="AM296" i="3"/>
  <c r="AN296" i="3"/>
  <c r="AO296" i="3"/>
  <c r="B296" i="3"/>
  <c r="AL295" i="3"/>
  <c r="AK295" i="3"/>
  <c r="AM295" i="3"/>
  <c r="AN295" i="3"/>
  <c r="AO295" i="3"/>
  <c r="B295" i="3"/>
  <c r="AL294" i="3"/>
  <c r="AK294" i="3"/>
  <c r="AM294" i="3"/>
  <c r="AN294" i="3"/>
  <c r="AO294" i="3"/>
  <c r="B294" i="3"/>
  <c r="AL293" i="3"/>
  <c r="AK293" i="3"/>
  <c r="AM293" i="3"/>
  <c r="AN293" i="3"/>
  <c r="AO293" i="3"/>
  <c r="B293" i="3"/>
  <c r="AP292" i="3"/>
  <c r="AP333" i="3"/>
  <c r="AP332" i="3"/>
  <c r="AP331" i="3"/>
  <c r="AP330" i="3"/>
  <c r="AP329" i="3"/>
  <c r="AP328" i="3"/>
  <c r="AP327" i="3"/>
  <c r="AP326" i="3"/>
  <c r="AP325" i="3"/>
  <c r="AP324" i="3"/>
  <c r="AP323" i="3"/>
  <c r="AP322" i="3"/>
  <c r="AP321" i="3"/>
  <c r="AP320" i="3"/>
  <c r="AP319" i="3"/>
  <c r="AP318" i="3"/>
  <c r="AP317" i="3"/>
  <c r="AP316" i="3"/>
  <c r="AP315" i="3"/>
  <c r="AP314" i="3"/>
  <c r="AP313" i="3"/>
  <c r="AP312" i="3"/>
  <c r="AP311" i="3"/>
  <c r="AP310" i="3"/>
  <c r="AP309" i="3"/>
  <c r="AP308" i="3"/>
  <c r="AP307" i="3"/>
  <c r="AP306" i="3"/>
  <c r="AP305" i="3"/>
  <c r="AP304" i="3"/>
  <c r="AP303" i="3"/>
  <c r="AP302" i="3"/>
  <c r="AP301" i="3"/>
  <c r="AP300" i="3"/>
  <c r="AP299" i="3"/>
  <c r="AP298" i="3"/>
  <c r="AP297" i="3"/>
  <c r="AP296" i="3"/>
  <c r="AP295" i="3"/>
  <c r="AP294" i="3"/>
  <c r="AP293" i="3"/>
  <c r="AP258" i="7"/>
  <c r="AP257" i="7"/>
  <c r="AP256" i="7"/>
  <c r="AP255" i="7"/>
  <c r="AP254" i="7"/>
  <c r="AP253" i="7"/>
  <c r="AP252" i="7"/>
  <c r="AP251" i="7"/>
  <c r="AP250" i="7"/>
  <c r="AP249" i="7"/>
  <c r="AP248" i="7"/>
  <c r="AP247" i="7"/>
  <c r="AP246" i="7"/>
  <c r="AP245" i="7"/>
  <c r="AP244" i="7"/>
  <c r="AP243" i="7"/>
  <c r="AP242" i="7"/>
  <c r="AP241" i="7"/>
  <c r="AP240" i="7"/>
  <c r="AP239" i="7"/>
  <c r="AP238" i="7"/>
  <c r="AP237" i="7"/>
  <c r="AP236" i="7"/>
  <c r="AP68" i="7"/>
  <c r="AP67" i="7"/>
  <c r="AP66" i="7"/>
  <c r="AP65" i="7"/>
  <c r="AP64" i="7"/>
  <c r="AP63" i="7"/>
  <c r="AP62" i="7"/>
  <c r="AP61" i="7"/>
  <c r="AP60" i="7"/>
  <c r="AP59" i="7"/>
  <c r="AP58" i="7"/>
  <c r="AP57" i="7"/>
  <c r="AP56" i="7"/>
  <c r="AP55" i="7"/>
  <c r="AP54" i="7"/>
  <c r="AP53" i="7"/>
  <c r="AP52" i="7"/>
  <c r="AP51" i="7"/>
  <c r="AP50" i="7"/>
  <c r="AP49" i="7"/>
  <c r="AP48" i="7"/>
  <c r="AP47" i="7"/>
  <c r="AP46" i="7"/>
  <c r="AP45" i="7"/>
  <c r="AP44" i="7"/>
  <c r="AP43" i="7"/>
  <c r="AP42" i="7"/>
  <c r="AP41" i="7"/>
  <c r="AP40" i="7"/>
  <c r="AP231" i="7"/>
  <c r="AP230" i="7"/>
  <c r="AP229" i="7"/>
  <c r="AP228" i="7"/>
  <c r="AP227" i="7"/>
  <c r="AP226" i="7"/>
  <c r="AP225" i="7"/>
  <c r="AP224" i="7"/>
  <c r="AP223" i="7"/>
  <c r="AP222" i="7"/>
  <c r="AP221" i="7"/>
  <c r="AP220" i="7"/>
  <c r="AP219" i="7"/>
  <c r="AP218" i="7"/>
  <c r="AP217" i="7"/>
  <c r="AP216" i="7"/>
  <c r="AP215" i="7"/>
  <c r="AP214" i="7"/>
  <c r="AP213" i="7"/>
  <c r="AP212" i="7"/>
  <c r="AP211" i="7"/>
  <c r="AP210" i="7"/>
  <c r="AP209" i="7"/>
  <c r="AP208" i="7"/>
  <c r="AP207" i="7"/>
  <c r="AP206" i="7"/>
  <c r="AP205" i="7"/>
  <c r="AP204" i="7"/>
  <c r="AP203" i="7"/>
  <c r="AP33" i="7"/>
  <c r="AP32" i="7"/>
  <c r="AP31" i="7"/>
  <c r="AP30" i="7"/>
  <c r="AP29" i="7"/>
  <c r="AP28" i="7"/>
  <c r="AP27" i="7"/>
  <c r="AP26" i="7"/>
  <c r="AP25" i="7"/>
  <c r="AP24" i="7"/>
  <c r="AP23" i="7"/>
  <c r="AP22" i="7"/>
  <c r="AP21" i="7"/>
  <c r="AP20" i="7"/>
  <c r="AP19" i="7"/>
  <c r="AP18" i="7"/>
  <c r="AP17" i="7"/>
  <c r="AP16" i="7"/>
  <c r="AP15" i="7"/>
  <c r="AP14" i="7"/>
  <c r="AP13" i="7"/>
  <c r="AP12" i="7"/>
  <c r="AP11" i="7"/>
  <c r="AP10" i="7"/>
  <c r="AP9" i="7"/>
  <c r="AP8" i="7"/>
  <c r="AP7" i="7"/>
  <c r="AP6" i="7"/>
  <c r="AL281" i="7"/>
  <c r="AJ281" i="7"/>
  <c r="AK281" i="7"/>
  <c r="AM281" i="7"/>
  <c r="AN281" i="7"/>
  <c r="AO281" i="7"/>
  <c r="AI281" i="7"/>
  <c r="AH281" i="7"/>
  <c r="AG281" i="7"/>
  <c r="AF281" i="7"/>
  <c r="B281" i="7"/>
  <c r="AP280" i="7"/>
  <c r="AL280" i="7"/>
  <c r="AJ280" i="7"/>
  <c r="AK280" i="7"/>
  <c r="AM280" i="7"/>
  <c r="AN280" i="7"/>
  <c r="AO280" i="7"/>
  <c r="AI280" i="7"/>
  <c r="AH280" i="7"/>
  <c r="AG280" i="7"/>
  <c r="AF280" i="7"/>
  <c r="B280" i="7"/>
  <c r="AP279" i="7"/>
  <c r="AL279" i="7"/>
  <c r="AJ279" i="7"/>
  <c r="AK279" i="7"/>
  <c r="AM279" i="7"/>
  <c r="AN279" i="7"/>
  <c r="AO279" i="7"/>
  <c r="AI279" i="7"/>
  <c r="AH279" i="7"/>
  <c r="AG279" i="7"/>
  <c r="AF279" i="7"/>
  <c r="B279" i="7"/>
  <c r="AP278" i="7"/>
  <c r="AL278" i="7"/>
  <c r="AJ278" i="7"/>
  <c r="AK278" i="7"/>
  <c r="AM278" i="7"/>
  <c r="AN278" i="7"/>
  <c r="AO278" i="7"/>
  <c r="AI278" i="7"/>
  <c r="AH278" i="7"/>
  <c r="AG278" i="7"/>
  <c r="AF278" i="7"/>
  <c r="B278" i="7"/>
  <c r="AP277" i="7"/>
  <c r="AL277" i="7"/>
  <c r="AJ277" i="7"/>
  <c r="AK277" i="7"/>
  <c r="AM277" i="7"/>
  <c r="AN277" i="7"/>
  <c r="AO277" i="7"/>
  <c r="AI277" i="7"/>
  <c r="AH277" i="7"/>
  <c r="AG277" i="7"/>
  <c r="AF277" i="7"/>
  <c r="B277" i="7"/>
  <c r="AP276" i="7"/>
  <c r="AL276" i="7"/>
  <c r="AJ276" i="7"/>
  <c r="AK276" i="7"/>
  <c r="AM276" i="7"/>
  <c r="AN276" i="7"/>
  <c r="AO276" i="7"/>
  <c r="AI276" i="7"/>
  <c r="AH276" i="7"/>
  <c r="AG276" i="7"/>
  <c r="AF276" i="7"/>
  <c r="B276" i="7"/>
  <c r="AP275" i="7"/>
  <c r="AL275" i="7"/>
  <c r="AJ275" i="7"/>
  <c r="AK275" i="7"/>
  <c r="AM275" i="7"/>
  <c r="AN275" i="7"/>
  <c r="AO275" i="7"/>
  <c r="AI275" i="7"/>
  <c r="AH275" i="7"/>
  <c r="AG275" i="7"/>
  <c r="AF275" i="7"/>
  <c r="B275" i="7"/>
  <c r="AP274" i="7"/>
  <c r="AL274" i="7"/>
  <c r="AJ274" i="7"/>
  <c r="AK274" i="7"/>
  <c r="AM274" i="7"/>
  <c r="AN274" i="7"/>
  <c r="AO274" i="7"/>
  <c r="AI274" i="7"/>
  <c r="AH274" i="7"/>
  <c r="AG274" i="7"/>
  <c r="AF274" i="7"/>
  <c r="B274" i="7"/>
  <c r="AP273" i="7"/>
  <c r="AL273" i="7"/>
  <c r="AJ273" i="7"/>
  <c r="AK273" i="7"/>
  <c r="AM273" i="7"/>
  <c r="AN273" i="7"/>
  <c r="AO273" i="7"/>
  <c r="AI273" i="7"/>
  <c r="AH273" i="7"/>
  <c r="AG273" i="7"/>
  <c r="AF273" i="7"/>
  <c r="B273" i="7"/>
  <c r="AP272" i="7"/>
  <c r="AL272" i="7"/>
  <c r="AJ272" i="7"/>
  <c r="AK272" i="7"/>
  <c r="AM272" i="7"/>
  <c r="AN272" i="7"/>
  <c r="AO272" i="7"/>
  <c r="AI272" i="7"/>
  <c r="AH272" i="7"/>
  <c r="AG272" i="7"/>
  <c r="AF272" i="7"/>
  <c r="B272" i="7"/>
  <c r="AP271" i="7"/>
  <c r="AL271" i="7"/>
  <c r="AJ271" i="7"/>
  <c r="AK271" i="7"/>
  <c r="AM271" i="7"/>
  <c r="AN271" i="7"/>
  <c r="AO271" i="7"/>
  <c r="AI271" i="7"/>
  <c r="AH271" i="7"/>
  <c r="AG271" i="7"/>
  <c r="AF271" i="7"/>
  <c r="B271" i="7"/>
  <c r="AP270" i="7"/>
  <c r="AL270" i="7"/>
  <c r="AJ270" i="7"/>
  <c r="AK270" i="7"/>
  <c r="AM270" i="7"/>
  <c r="AN270" i="7"/>
  <c r="AO270" i="7"/>
  <c r="AI270" i="7"/>
  <c r="AH270" i="7"/>
  <c r="AG270" i="7"/>
  <c r="AF270" i="7"/>
  <c r="B270" i="7"/>
  <c r="AP269" i="7"/>
  <c r="AL269" i="7"/>
  <c r="AJ269" i="7"/>
  <c r="AK269" i="7"/>
  <c r="AM269" i="7"/>
  <c r="AN269" i="7"/>
  <c r="AO269" i="7"/>
  <c r="AI269" i="7"/>
  <c r="AH269" i="7"/>
  <c r="AG269" i="7"/>
  <c r="AF269" i="7"/>
  <c r="B269" i="7"/>
  <c r="AP268" i="7"/>
  <c r="AL268" i="7"/>
  <c r="AJ268" i="7"/>
  <c r="AK268" i="7"/>
  <c r="AM268" i="7"/>
  <c r="AN268" i="7"/>
  <c r="AO268" i="7"/>
  <c r="AI268" i="7"/>
  <c r="AH268" i="7"/>
  <c r="AG268" i="7"/>
  <c r="AF268" i="7"/>
  <c r="B268" i="7"/>
  <c r="AP267" i="7"/>
  <c r="AL267" i="7"/>
  <c r="AJ267" i="7"/>
  <c r="AK267" i="7"/>
  <c r="AM267" i="7"/>
  <c r="AN267" i="7"/>
  <c r="AO267" i="7"/>
  <c r="AI267" i="7"/>
  <c r="AH267" i="7"/>
  <c r="AG267" i="7"/>
  <c r="AF267" i="7"/>
  <c r="B267" i="7"/>
  <c r="AP266" i="7"/>
  <c r="AL266" i="7"/>
  <c r="AJ266" i="7"/>
  <c r="AK266" i="7"/>
  <c r="AM266" i="7"/>
  <c r="AN266" i="7"/>
  <c r="AO266" i="7"/>
  <c r="AI266" i="7"/>
  <c r="AH266" i="7"/>
  <c r="AG266" i="7"/>
  <c r="AF266" i="7"/>
  <c r="B266" i="7"/>
  <c r="AP265" i="7"/>
  <c r="AL265" i="7"/>
  <c r="AJ265" i="7"/>
  <c r="AK265" i="7"/>
  <c r="AM265" i="7"/>
  <c r="AN265" i="7"/>
  <c r="AO265" i="7"/>
  <c r="AI265" i="7"/>
  <c r="AH265" i="7"/>
  <c r="AG265" i="7"/>
  <c r="AF265" i="7"/>
  <c r="B265" i="7"/>
  <c r="AP264" i="7"/>
  <c r="AL264" i="7"/>
  <c r="AJ264" i="7"/>
  <c r="AK264" i="7"/>
  <c r="AM264" i="7"/>
  <c r="AN264" i="7"/>
  <c r="AO264" i="7"/>
  <c r="AI264" i="7"/>
  <c r="AH264" i="7"/>
  <c r="AG264" i="7"/>
  <c r="AF264" i="7"/>
  <c r="B264" i="7"/>
  <c r="AP263" i="7"/>
  <c r="AL262" i="7"/>
  <c r="AJ262" i="7"/>
  <c r="AK262" i="7"/>
  <c r="AM262" i="7"/>
  <c r="AN262" i="7"/>
  <c r="AO262" i="7"/>
  <c r="AF262" i="7"/>
  <c r="B262" i="7"/>
  <c r="AP261" i="7"/>
  <c r="AL261" i="7"/>
  <c r="AJ261" i="7"/>
  <c r="AK261" i="7"/>
  <c r="AM261" i="7"/>
  <c r="AN261" i="7"/>
  <c r="AO261" i="7"/>
  <c r="AF261" i="7"/>
  <c r="B261" i="7"/>
  <c r="AP260" i="7"/>
  <c r="AL260" i="7"/>
  <c r="AJ260" i="7"/>
  <c r="AK260" i="7"/>
  <c r="AM260" i="7"/>
  <c r="AN260" i="7"/>
  <c r="AO260" i="7"/>
  <c r="AF260" i="7"/>
  <c r="B260" i="7"/>
  <c r="AP259" i="7"/>
  <c r="AL259" i="7"/>
  <c r="AJ259" i="7"/>
  <c r="AK259" i="7"/>
  <c r="AM259" i="7"/>
  <c r="AN259" i="7"/>
  <c r="AO259" i="7"/>
  <c r="AF259" i="7"/>
  <c r="B259" i="7"/>
  <c r="AL258" i="7"/>
  <c r="AJ258" i="7"/>
  <c r="AK258" i="7"/>
  <c r="AM258" i="7"/>
  <c r="AN258" i="7"/>
  <c r="AO258" i="7"/>
  <c r="AF258" i="7"/>
  <c r="B258" i="7"/>
  <c r="AL257" i="7"/>
  <c r="AJ257" i="7"/>
  <c r="AK257" i="7"/>
  <c r="AM257" i="7"/>
  <c r="AN257" i="7"/>
  <c r="AO257" i="7"/>
  <c r="AF257" i="7"/>
  <c r="B257" i="7"/>
  <c r="AL256" i="7"/>
  <c r="AJ256" i="7"/>
  <c r="AK256" i="7"/>
  <c r="AM256" i="7"/>
  <c r="AN256" i="7"/>
  <c r="AO256" i="7"/>
  <c r="AF256" i="7"/>
  <c r="B256" i="7"/>
  <c r="AL255" i="7"/>
  <c r="AJ255" i="7"/>
  <c r="AK255" i="7"/>
  <c r="AM255" i="7"/>
  <c r="AN255" i="7"/>
  <c r="AO255" i="7"/>
  <c r="AF255" i="7"/>
  <c r="B255" i="7"/>
  <c r="AL254" i="7"/>
  <c r="AJ254" i="7"/>
  <c r="AK254" i="7"/>
  <c r="AM254" i="7"/>
  <c r="AN254" i="7"/>
  <c r="AO254" i="7"/>
  <c r="AF254" i="7"/>
  <c r="B254" i="7"/>
  <c r="AL253" i="7"/>
  <c r="AJ253" i="7"/>
  <c r="AK253" i="7"/>
  <c r="AM253" i="7"/>
  <c r="AN253" i="7"/>
  <c r="AO253" i="7"/>
  <c r="AF253" i="7"/>
  <c r="B253" i="7"/>
  <c r="AL252" i="7"/>
  <c r="AJ252" i="7"/>
  <c r="AK252" i="7"/>
  <c r="AM252" i="7"/>
  <c r="AN252" i="7"/>
  <c r="AO252" i="7"/>
  <c r="AF252" i="7"/>
  <c r="B252" i="7"/>
  <c r="AL251" i="7"/>
  <c r="AJ251" i="7"/>
  <c r="AK251" i="7"/>
  <c r="AM251" i="7"/>
  <c r="AN251" i="7"/>
  <c r="AO251" i="7"/>
  <c r="AF251" i="7"/>
  <c r="B251" i="7"/>
  <c r="AL250" i="7"/>
  <c r="AJ250" i="7"/>
  <c r="AK250" i="7"/>
  <c r="AM250" i="7"/>
  <c r="AN250" i="7"/>
  <c r="AO250" i="7"/>
  <c r="AF250" i="7"/>
  <c r="B250" i="7"/>
  <c r="AL249" i="7"/>
  <c r="AJ249" i="7"/>
  <c r="AK249" i="7"/>
  <c r="AM249" i="7"/>
  <c r="AN249" i="7"/>
  <c r="AO249" i="7"/>
  <c r="AF249" i="7"/>
  <c r="B249" i="7"/>
  <c r="AL248" i="7"/>
  <c r="AJ248" i="7"/>
  <c r="AK248" i="7"/>
  <c r="AM248" i="7"/>
  <c r="AN248" i="7"/>
  <c r="AO248" i="7"/>
  <c r="AF248" i="7"/>
  <c r="B248" i="7"/>
  <c r="AL247" i="7"/>
  <c r="AJ247" i="7"/>
  <c r="AK247" i="7"/>
  <c r="AM247" i="7"/>
  <c r="AN247" i="7"/>
  <c r="AO247" i="7"/>
  <c r="AF247" i="7"/>
  <c r="B247" i="7"/>
  <c r="AL246" i="7"/>
  <c r="AJ246" i="7"/>
  <c r="AK246" i="7"/>
  <c r="AM246" i="7"/>
  <c r="AN246" i="7"/>
  <c r="AO246" i="7"/>
  <c r="AF246" i="7"/>
  <c r="B246" i="7"/>
  <c r="AL245" i="7"/>
  <c r="AJ245" i="7"/>
  <c r="AK245" i="7"/>
  <c r="AM245" i="7"/>
  <c r="AN245" i="7"/>
  <c r="AO245" i="7"/>
  <c r="AF245" i="7"/>
  <c r="B245" i="7"/>
  <c r="AL244" i="7"/>
  <c r="AJ244" i="7"/>
  <c r="AK244" i="7"/>
  <c r="AM244" i="7"/>
  <c r="AN244" i="7"/>
  <c r="AO244" i="7"/>
  <c r="AF244" i="7"/>
  <c r="B244" i="7"/>
  <c r="AL243" i="7"/>
  <c r="AJ243" i="7"/>
  <c r="AK243" i="7"/>
  <c r="AM243" i="7"/>
  <c r="AN243" i="7"/>
  <c r="AO243" i="7"/>
  <c r="AF243" i="7"/>
  <c r="B243" i="7"/>
  <c r="AL242" i="7"/>
  <c r="AJ242" i="7"/>
  <c r="AK242" i="7"/>
  <c r="AM242" i="7"/>
  <c r="AN242" i="7"/>
  <c r="AO242" i="7"/>
  <c r="AF242" i="7"/>
  <c r="B242" i="7"/>
  <c r="AL241" i="7"/>
  <c r="AJ241" i="7"/>
  <c r="AK241" i="7"/>
  <c r="AM241" i="7"/>
  <c r="AN241" i="7"/>
  <c r="AO241" i="7"/>
  <c r="AF241" i="7"/>
  <c r="B241" i="7"/>
  <c r="AL240" i="7"/>
  <c r="AJ240" i="7"/>
  <c r="AK240" i="7"/>
  <c r="AM240" i="7"/>
  <c r="AN240" i="7"/>
  <c r="AO240" i="7"/>
  <c r="AF240" i="7"/>
  <c r="B240" i="7"/>
  <c r="AL239" i="7"/>
  <c r="AJ239" i="7"/>
  <c r="AK239" i="7"/>
  <c r="AM239" i="7"/>
  <c r="AN239" i="7"/>
  <c r="AO239" i="7"/>
  <c r="AF239" i="7"/>
  <c r="B239" i="7"/>
  <c r="AL238" i="7"/>
  <c r="AJ238" i="7"/>
  <c r="AK238" i="7"/>
  <c r="AM238" i="7"/>
  <c r="AN238" i="7"/>
  <c r="AO238" i="7"/>
  <c r="AF238" i="7"/>
  <c r="B238" i="7"/>
  <c r="AL237" i="7"/>
  <c r="AJ237" i="7"/>
  <c r="AK237" i="7"/>
  <c r="AM237" i="7"/>
  <c r="AN237" i="7"/>
  <c r="AO237" i="7"/>
  <c r="AF237" i="7"/>
  <c r="B237" i="7"/>
  <c r="AL236" i="7"/>
  <c r="AJ236" i="7"/>
  <c r="AK236" i="7"/>
  <c r="AM236" i="7"/>
  <c r="AN236" i="7"/>
  <c r="AO236" i="7"/>
  <c r="AF236" i="7"/>
  <c r="B236" i="7"/>
  <c r="AP235" i="7"/>
  <c r="AF234" i="7"/>
  <c r="AP233" i="7"/>
  <c r="AF233" i="7"/>
  <c r="AP232" i="7"/>
  <c r="AF232" i="7"/>
  <c r="AF231" i="7"/>
  <c r="AF230" i="7"/>
  <c r="AF229" i="7"/>
  <c r="AF228" i="7"/>
  <c r="AF227" i="7"/>
  <c r="AF226" i="7"/>
  <c r="AF225" i="7"/>
  <c r="AF224" i="7"/>
  <c r="AF223" i="7"/>
  <c r="AF222" i="7"/>
  <c r="AF221" i="7"/>
  <c r="AF220" i="7"/>
  <c r="AF219" i="7"/>
  <c r="AF218" i="7"/>
  <c r="AF217" i="7"/>
  <c r="AF216" i="7"/>
  <c r="AF215" i="7"/>
  <c r="AF214" i="7"/>
  <c r="AF213" i="7"/>
  <c r="AF212" i="7"/>
  <c r="AF211" i="7"/>
  <c r="AF210" i="7"/>
  <c r="AF209" i="7"/>
  <c r="AF208" i="7"/>
  <c r="AF207" i="7"/>
  <c r="AF206" i="7"/>
  <c r="AF205" i="7"/>
  <c r="AF204" i="7"/>
  <c r="AF203" i="7"/>
  <c r="AP202" i="7"/>
  <c r="AF202" i="7"/>
  <c r="AP201" i="7"/>
  <c r="AL200" i="7"/>
  <c r="AJ200" i="7"/>
  <c r="AK200" i="7"/>
  <c r="AM200" i="7"/>
  <c r="AN200" i="7"/>
  <c r="AO200" i="7"/>
  <c r="AI200" i="7"/>
  <c r="AH200" i="7"/>
  <c r="AG200" i="7"/>
  <c r="AF200" i="7"/>
  <c r="B200" i="7"/>
  <c r="AP199" i="7"/>
  <c r="AL199" i="7"/>
  <c r="AJ199" i="7"/>
  <c r="AK199" i="7"/>
  <c r="AM199" i="7"/>
  <c r="AN199" i="7"/>
  <c r="AO199" i="7"/>
  <c r="AI199" i="7"/>
  <c r="AH199" i="7"/>
  <c r="AG199" i="7"/>
  <c r="AF199" i="7"/>
  <c r="B199" i="7"/>
  <c r="AP198" i="7"/>
  <c r="AL198" i="7"/>
  <c r="AJ198" i="7"/>
  <c r="AK198" i="7"/>
  <c r="AM198" i="7"/>
  <c r="AN198" i="7"/>
  <c r="AO198" i="7"/>
  <c r="AI198" i="7"/>
  <c r="AH198" i="7"/>
  <c r="AG198" i="7"/>
  <c r="AF198" i="7"/>
  <c r="B198" i="7"/>
  <c r="AP197" i="7"/>
  <c r="AL197" i="7"/>
  <c r="AJ197" i="7"/>
  <c r="AK197" i="7"/>
  <c r="AM197" i="7"/>
  <c r="AN197" i="7"/>
  <c r="AO197" i="7"/>
  <c r="AI197" i="7"/>
  <c r="AH197" i="7"/>
  <c r="AG197" i="7"/>
  <c r="AF197" i="7"/>
  <c r="B197" i="7"/>
  <c r="AP196" i="7"/>
  <c r="AL196" i="7"/>
  <c r="AJ196" i="7"/>
  <c r="AK196" i="7"/>
  <c r="AM196" i="7"/>
  <c r="AN196" i="7"/>
  <c r="AO196" i="7"/>
  <c r="AI196" i="7"/>
  <c r="AH196" i="7"/>
  <c r="AG196" i="7"/>
  <c r="AF196" i="7"/>
  <c r="B196" i="7"/>
  <c r="AP195" i="7"/>
  <c r="AL195" i="7"/>
  <c r="AJ195" i="7"/>
  <c r="AK195" i="7"/>
  <c r="AM195" i="7"/>
  <c r="AN195" i="7"/>
  <c r="AO195" i="7"/>
  <c r="AI195" i="7"/>
  <c r="AH195" i="7"/>
  <c r="AG195" i="7"/>
  <c r="AF195" i="7"/>
  <c r="B195" i="7"/>
  <c r="AP194" i="7"/>
  <c r="AL194" i="7"/>
  <c r="AJ194" i="7"/>
  <c r="AK194" i="7"/>
  <c r="AM194" i="7"/>
  <c r="AN194" i="7"/>
  <c r="AO194" i="7"/>
  <c r="AI194" i="7"/>
  <c r="AH194" i="7"/>
  <c r="AG194" i="7"/>
  <c r="AF194" i="7"/>
  <c r="B194" i="7"/>
  <c r="AP193" i="7"/>
  <c r="AL193" i="7"/>
  <c r="AJ193" i="7"/>
  <c r="AK193" i="7"/>
  <c r="AM193" i="7"/>
  <c r="AN193" i="7"/>
  <c r="AO193" i="7"/>
  <c r="AI193" i="7"/>
  <c r="AH193" i="7"/>
  <c r="AG193" i="7"/>
  <c r="AF193" i="7"/>
  <c r="B193" i="7"/>
  <c r="AP192" i="7"/>
  <c r="AL192" i="7"/>
  <c r="AJ192" i="7"/>
  <c r="AK192" i="7"/>
  <c r="AM192" i="7"/>
  <c r="AN192" i="7"/>
  <c r="AO192" i="7"/>
  <c r="AI192" i="7"/>
  <c r="AH192" i="7"/>
  <c r="AG192" i="7"/>
  <c r="AF192" i="7"/>
  <c r="B192" i="7"/>
  <c r="AP191" i="7"/>
  <c r="AL191" i="7"/>
  <c r="AJ191" i="7"/>
  <c r="AK191" i="7"/>
  <c r="AM191" i="7"/>
  <c r="AN191" i="7"/>
  <c r="AO191" i="7"/>
  <c r="AI191" i="7"/>
  <c r="AH191" i="7"/>
  <c r="AG191" i="7"/>
  <c r="AF191" i="7"/>
  <c r="B191" i="7"/>
  <c r="AP190" i="7"/>
  <c r="AL190" i="7"/>
  <c r="AJ190" i="7"/>
  <c r="AK190" i="7"/>
  <c r="AM190" i="7"/>
  <c r="AN190" i="7"/>
  <c r="AO190" i="7"/>
  <c r="AI190" i="7"/>
  <c r="AH190" i="7"/>
  <c r="AG190" i="7"/>
  <c r="AF190" i="7"/>
  <c r="B190" i="7"/>
  <c r="AP189" i="7"/>
  <c r="AL189" i="7"/>
  <c r="AJ189" i="7"/>
  <c r="AK189" i="7"/>
  <c r="AM189" i="7"/>
  <c r="AN189" i="7"/>
  <c r="AO189" i="7"/>
  <c r="AI189" i="7"/>
  <c r="AH189" i="7"/>
  <c r="AG189" i="7"/>
  <c r="AF189" i="7"/>
  <c r="B189" i="7"/>
  <c r="AP188" i="7"/>
  <c r="AL188" i="7"/>
  <c r="AJ188" i="7"/>
  <c r="AK188" i="7"/>
  <c r="AM188" i="7"/>
  <c r="AN188" i="7"/>
  <c r="AO188" i="7"/>
  <c r="AI188" i="7"/>
  <c r="AH188" i="7"/>
  <c r="AG188" i="7"/>
  <c r="AF188" i="7"/>
  <c r="B188" i="7"/>
  <c r="AP187" i="7"/>
  <c r="AL187" i="7"/>
  <c r="AJ187" i="7"/>
  <c r="AK187" i="7"/>
  <c r="AM187" i="7"/>
  <c r="AN187" i="7"/>
  <c r="AO187" i="7"/>
  <c r="AI187" i="7"/>
  <c r="AH187" i="7"/>
  <c r="AG187" i="7"/>
  <c r="AF187" i="7"/>
  <c r="B187" i="7"/>
  <c r="AP186" i="7"/>
  <c r="AL186" i="7"/>
  <c r="AJ186" i="7"/>
  <c r="AK186" i="7"/>
  <c r="AM186" i="7"/>
  <c r="AN186" i="7"/>
  <c r="AO186" i="7"/>
  <c r="AI186" i="7"/>
  <c r="AH186" i="7"/>
  <c r="AG186" i="7"/>
  <c r="AF186" i="7"/>
  <c r="B186" i="7"/>
  <c r="AP185" i="7"/>
  <c r="AL185" i="7"/>
  <c r="AJ185" i="7"/>
  <c r="AK185" i="7"/>
  <c r="AM185" i="7"/>
  <c r="AN185" i="7"/>
  <c r="AO185" i="7"/>
  <c r="AI185" i="7"/>
  <c r="AH185" i="7"/>
  <c r="AG185" i="7"/>
  <c r="AF185" i="7"/>
  <c r="B185" i="7"/>
  <c r="AP184" i="7"/>
  <c r="AL184" i="7"/>
  <c r="AJ184" i="7"/>
  <c r="AK184" i="7"/>
  <c r="AM184" i="7"/>
  <c r="AN184" i="7"/>
  <c r="AO184" i="7"/>
  <c r="AI184" i="7"/>
  <c r="AH184" i="7"/>
  <c r="AG184" i="7"/>
  <c r="AF184" i="7"/>
  <c r="B184" i="7"/>
  <c r="AP183" i="7"/>
  <c r="AL183" i="7"/>
  <c r="AJ183" i="7"/>
  <c r="AK183" i="7"/>
  <c r="AM183" i="7"/>
  <c r="AN183" i="7"/>
  <c r="AO183" i="7"/>
  <c r="AI183" i="7"/>
  <c r="AH183" i="7"/>
  <c r="AG183" i="7"/>
  <c r="AF183" i="7"/>
  <c r="B183" i="7"/>
  <c r="AP182" i="7"/>
  <c r="AL182" i="7"/>
  <c r="AJ182" i="7"/>
  <c r="AK182" i="7"/>
  <c r="AM182" i="7"/>
  <c r="AN182" i="7"/>
  <c r="AO182" i="7"/>
  <c r="AI182" i="7"/>
  <c r="AH182" i="7"/>
  <c r="AG182" i="7"/>
  <c r="AF182" i="7"/>
  <c r="B182" i="7"/>
  <c r="AP181" i="7"/>
  <c r="AL181" i="7"/>
  <c r="AJ181" i="7"/>
  <c r="AK181" i="7"/>
  <c r="AM181" i="7"/>
  <c r="AN181" i="7"/>
  <c r="AO181" i="7"/>
  <c r="AI181" i="7"/>
  <c r="AH181" i="7"/>
  <c r="AG181" i="7"/>
  <c r="AF181" i="7"/>
  <c r="B181" i="7"/>
  <c r="AP180" i="7"/>
  <c r="AL180" i="7"/>
  <c r="AJ180" i="7"/>
  <c r="AK180" i="7"/>
  <c r="AM180" i="7"/>
  <c r="AN180" i="7"/>
  <c r="AO180" i="7"/>
  <c r="AI180" i="7"/>
  <c r="AH180" i="7"/>
  <c r="AG180" i="7"/>
  <c r="AF180" i="7"/>
  <c r="B180" i="7"/>
  <c r="AP179" i="7"/>
  <c r="AL179" i="7"/>
  <c r="AJ179" i="7"/>
  <c r="AK179" i="7"/>
  <c r="AM179" i="7"/>
  <c r="AN179" i="7"/>
  <c r="AO179" i="7"/>
  <c r="AI179" i="7"/>
  <c r="AH179" i="7"/>
  <c r="AG179" i="7"/>
  <c r="AF179" i="7"/>
  <c r="B179" i="7"/>
  <c r="AP178" i="7"/>
  <c r="AL178" i="7"/>
  <c r="AJ178" i="7"/>
  <c r="AK178" i="7"/>
  <c r="AM178" i="7"/>
  <c r="AN178" i="7"/>
  <c r="AO178" i="7"/>
  <c r="AI178" i="7"/>
  <c r="AH178" i="7"/>
  <c r="AG178" i="7"/>
  <c r="AF178" i="7"/>
  <c r="B178" i="7"/>
  <c r="AP177" i="7"/>
  <c r="AL177" i="7"/>
  <c r="AJ177" i="7"/>
  <c r="AK177" i="7"/>
  <c r="AM177" i="7"/>
  <c r="AN177" i="7"/>
  <c r="AO177" i="7"/>
  <c r="AI177" i="7"/>
  <c r="AH177" i="7"/>
  <c r="AG177" i="7"/>
  <c r="AF177" i="7"/>
  <c r="B177" i="7"/>
  <c r="AP176" i="7"/>
  <c r="AL70" i="7"/>
  <c r="AK70" i="7"/>
  <c r="AM70" i="7"/>
  <c r="AN70" i="7"/>
  <c r="AO70" i="7"/>
  <c r="AF70" i="7"/>
  <c r="B70" i="7"/>
  <c r="AP69" i="7"/>
  <c r="AL69" i="7"/>
  <c r="AK69" i="7"/>
  <c r="AM69" i="7"/>
  <c r="AN69" i="7"/>
  <c r="AO69" i="7"/>
  <c r="AF69" i="7"/>
  <c r="B69" i="7"/>
  <c r="AL68" i="7"/>
  <c r="AK68" i="7"/>
  <c r="AM68" i="7"/>
  <c r="AN68" i="7"/>
  <c r="AO68" i="7"/>
  <c r="AF68" i="7"/>
  <c r="B68" i="7"/>
  <c r="AL67" i="7"/>
  <c r="AK67" i="7"/>
  <c r="AM67" i="7"/>
  <c r="AN67" i="7"/>
  <c r="AO67" i="7"/>
  <c r="AF67" i="7"/>
  <c r="B67" i="7"/>
  <c r="AL66" i="7"/>
  <c r="AK66" i="7"/>
  <c r="AM66" i="7"/>
  <c r="AN66" i="7"/>
  <c r="AO66" i="7"/>
  <c r="AF66" i="7"/>
  <c r="B66" i="7"/>
  <c r="AL65" i="7"/>
  <c r="AK65" i="7"/>
  <c r="AM65" i="7"/>
  <c r="AN65" i="7"/>
  <c r="AO65" i="7"/>
  <c r="AF65" i="7"/>
  <c r="B65" i="7"/>
  <c r="AL64" i="7"/>
  <c r="AK64" i="7"/>
  <c r="AM64" i="7"/>
  <c r="AN64" i="7"/>
  <c r="AO64" i="7"/>
  <c r="AF64" i="7"/>
  <c r="B64" i="7"/>
  <c r="AL63" i="7"/>
  <c r="AK63" i="7"/>
  <c r="AM63" i="7"/>
  <c r="AN63" i="7"/>
  <c r="AO63" i="7"/>
  <c r="AF63" i="7"/>
  <c r="B63" i="7"/>
  <c r="AL62" i="7"/>
  <c r="AK62" i="7"/>
  <c r="AM62" i="7"/>
  <c r="AN62" i="7"/>
  <c r="AO62" i="7"/>
  <c r="AF62" i="7"/>
  <c r="B62" i="7"/>
  <c r="AL61" i="7"/>
  <c r="AK61" i="7"/>
  <c r="AM61" i="7"/>
  <c r="AN61" i="7"/>
  <c r="AO61" i="7"/>
  <c r="AF61" i="7"/>
  <c r="B61" i="7"/>
  <c r="AL60" i="7"/>
  <c r="AK60" i="7"/>
  <c r="AM60" i="7"/>
  <c r="AN60" i="7"/>
  <c r="AO60" i="7"/>
  <c r="AF60" i="7"/>
  <c r="B60" i="7"/>
  <c r="AL59" i="7"/>
  <c r="AK59" i="7"/>
  <c r="AM59" i="7"/>
  <c r="AN59" i="7"/>
  <c r="AO59" i="7"/>
  <c r="AF59" i="7"/>
  <c r="B59" i="7"/>
  <c r="AL58" i="7"/>
  <c r="AK58" i="7"/>
  <c r="AM58" i="7"/>
  <c r="AN58" i="7"/>
  <c r="AO58" i="7"/>
  <c r="AF58" i="7"/>
  <c r="B58" i="7"/>
  <c r="AL57" i="7"/>
  <c r="AK57" i="7"/>
  <c r="AM57" i="7"/>
  <c r="AN57" i="7"/>
  <c r="AO57" i="7"/>
  <c r="AF57" i="7"/>
  <c r="B57" i="7"/>
  <c r="AL56" i="7"/>
  <c r="AK56" i="7"/>
  <c r="AM56" i="7"/>
  <c r="AN56" i="7"/>
  <c r="AO56" i="7"/>
  <c r="AF56" i="7"/>
  <c r="B56" i="7"/>
  <c r="AL55" i="7"/>
  <c r="AK55" i="7"/>
  <c r="AM55" i="7"/>
  <c r="AN55" i="7"/>
  <c r="AO55" i="7"/>
  <c r="AF55" i="7"/>
  <c r="B55" i="7"/>
  <c r="AL54" i="7"/>
  <c r="AK54" i="7"/>
  <c r="AM54" i="7"/>
  <c r="AN54" i="7"/>
  <c r="AO54" i="7"/>
  <c r="AF54" i="7"/>
  <c r="B54" i="7"/>
  <c r="AL53" i="7"/>
  <c r="AK53" i="7"/>
  <c r="AM53" i="7"/>
  <c r="AN53" i="7"/>
  <c r="AO53" i="7"/>
  <c r="AF53" i="7"/>
  <c r="B53" i="7"/>
  <c r="AL52" i="7"/>
  <c r="AK52" i="7"/>
  <c r="AM52" i="7"/>
  <c r="AN52" i="7"/>
  <c r="AO52" i="7"/>
  <c r="AF52" i="7"/>
  <c r="B52" i="7"/>
  <c r="AL51" i="7"/>
  <c r="AK51" i="7"/>
  <c r="AM51" i="7"/>
  <c r="AN51" i="7"/>
  <c r="AO51" i="7"/>
  <c r="AF51" i="7"/>
  <c r="B51" i="7"/>
  <c r="AL50" i="7"/>
  <c r="AK50" i="7"/>
  <c r="AM50" i="7"/>
  <c r="AN50" i="7"/>
  <c r="AO50" i="7"/>
  <c r="AF50" i="7"/>
  <c r="B50" i="7"/>
  <c r="AL49" i="7"/>
  <c r="AK49" i="7"/>
  <c r="AM49" i="7"/>
  <c r="AN49" i="7"/>
  <c r="AO49" i="7"/>
  <c r="AF49" i="7"/>
  <c r="B49" i="7"/>
  <c r="AL48" i="7"/>
  <c r="AK48" i="7"/>
  <c r="AM48" i="7"/>
  <c r="AN48" i="7"/>
  <c r="AO48" i="7"/>
  <c r="AF48" i="7"/>
  <c r="B48" i="7"/>
  <c r="AL47" i="7"/>
  <c r="AK47" i="7"/>
  <c r="AM47" i="7"/>
  <c r="AN47" i="7"/>
  <c r="AO47" i="7"/>
  <c r="AF47" i="7"/>
  <c r="B47" i="7"/>
  <c r="AL46" i="7"/>
  <c r="AK46" i="7"/>
  <c r="AM46" i="7"/>
  <c r="AN46" i="7"/>
  <c r="AO46" i="7"/>
  <c r="AF46" i="7"/>
  <c r="B46" i="7"/>
  <c r="AL45" i="7"/>
  <c r="AK45" i="7"/>
  <c r="AM45" i="7"/>
  <c r="AN45" i="7"/>
  <c r="AO45" i="7"/>
  <c r="AF45" i="7"/>
  <c r="B45" i="7"/>
  <c r="AL44" i="7"/>
  <c r="AK44" i="7"/>
  <c r="AM44" i="7"/>
  <c r="AN44" i="7"/>
  <c r="AO44" i="7"/>
  <c r="AF44" i="7"/>
  <c r="B44" i="7"/>
  <c r="AL43" i="7"/>
  <c r="AK43" i="7"/>
  <c r="AM43" i="7"/>
  <c r="AN43" i="7"/>
  <c r="AO43" i="7"/>
  <c r="AF43" i="7"/>
  <c r="B43" i="7"/>
  <c r="AL42" i="7"/>
  <c r="AK42" i="7"/>
  <c r="AM42" i="7"/>
  <c r="AN42" i="7"/>
  <c r="AO42" i="7"/>
  <c r="AF42" i="7"/>
  <c r="B42" i="7"/>
  <c r="AL41" i="7"/>
  <c r="AK41" i="7"/>
  <c r="AM41" i="7"/>
  <c r="AN41" i="7"/>
  <c r="AO41" i="7"/>
  <c r="AF41" i="7"/>
  <c r="B41" i="7"/>
  <c r="AL40" i="7"/>
  <c r="AK40" i="7"/>
  <c r="AM40" i="7"/>
  <c r="AN40" i="7"/>
  <c r="AO40" i="7"/>
  <c r="AF40" i="7"/>
  <c r="B40" i="7"/>
  <c r="AP39" i="7"/>
  <c r="AL39" i="7"/>
  <c r="AK39" i="7"/>
  <c r="AM39" i="7"/>
  <c r="AN39" i="7"/>
  <c r="AO39" i="7"/>
  <c r="AF39" i="7"/>
  <c r="B39" i="7"/>
  <c r="AP38" i="7"/>
  <c r="AL37" i="7"/>
  <c r="AK37" i="7"/>
  <c r="AM37" i="7"/>
  <c r="AN37" i="7"/>
  <c r="AO37" i="7"/>
  <c r="AF37" i="7"/>
  <c r="B37" i="7"/>
  <c r="AP36" i="7"/>
  <c r="AL36" i="7"/>
  <c r="AK36" i="7"/>
  <c r="AM36" i="7"/>
  <c r="AN36" i="7"/>
  <c r="AO36" i="7"/>
  <c r="AF36" i="7"/>
  <c r="B36" i="7"/>
  <c r="AP35" i="7"/>
  <c r="AL35" i="7"/>
  <c r="AK35" i="7"/>
  <c r="AM35" i="7"/>
  <c r="AN35" i="7"/>
  <c r="AO35" i="7"/>
  <c r="AF35" i="7"/>
  <c r="B35" i="7"/>
  <c r="AP34" i="7"/>
  <c r="AL34" i="7"/>
  <c r="AK34" i="7"/>
  <c r="AM34" i="7"/>
  <c r="AN34" i="7"/>
  <c r="AO34" i="7"/>
  <c r="AF34" i="7"/>
  <c r="B34" i="7"/>
  <c r="AL33" i="7"/>
  <c r="AK33" i="7"/>
  <c r="AM33" i="7"/>
  <c r="AN33" i="7"/>
  <c r="AO33" i="7"/>
  <c r="AF33" i="7"/>
  <c r="B33" i="7"/>
  <c r="AL32" i="7"/>
  <c r="AK32" i="7"/>
  <c r="AM32" i="7"/>
  <c r="AN32" i="7"/>
  <c r="AO32" i="7"/>
  <c r="AF32" i="7"/>
  <c r="B32" i="7"/>
  <c r="AL31" i="7"/>
  <c r="AK31" i="7"/>
  <c r="AM31" i="7"/>
  <c r="AN31" i="7"/>
  <c r="AO31" i="7"/>
  <c r="AF31" i="7"/>
  <c r="B31" i="7"/>
  <c r="AL30" i="7"/>
  <c r="AK30" i="7"/>
  <c r="AM30" i="7"/>
  <c r="AN30" i="7"/>
  <c r="AO30" i="7"/>
  <c r="AF30" i="7"/>
  <c r="B30" i="7"/>
  <c r="AL29" i="7"/>
  <c r="AK29" i="7"/>
  <c r="AM29" i="7"/>
  <c r="AN29" i="7"/>
  <c r="AO29" i="7"/>
  <c r="AF29" i="7"/>
  <c r="B29" i="7"/>
  <c r="AL28" i="7"/>
  <c r="AK28" i="7"/>
  <c r="AM28" i="7"/>
  <c r="AN28" i="7"/>
  <c r="AO28" i="7"/>
  <c r="AF28" i="7"/>
  <c r="B28" i="7"/>
  <c r="AL27" i="7"/>
  <c r="AK27" i="7"/>
  <c r="AM27" i="7"/>
  <c r="AN27" i="7"/>
  <c r="AO27" i="7"/>
  <c r="AF27" i="7"/>
  <c r="B27" i="7"/>
  <c r="AL26" i="7"/>
  <c r="AK26" i="7"/>
  <c r="AM26" i="7"/>
  <c r="AN26" i="7"/>
  <c r="AO26" i="7"/>
  <c r="AF26" i="7"/>
  <c r="B26" i="7"/>
  <c r="AL25" i="7"/>
  <c r="AK25" i="7"/>
  <c r="AM25" i="7"/>
  <c r="AN25" i="7"/>
  <c r="AO25" i="7"/>
  <c r="AF25" i="7"/>
  <c r="B25" i="7"/>
  <c r="AL24" i="7"/>
  <c r="AK24" i="7"/>
  <c r="AM24" i="7"/>
  <c r="AN24" i="7"/>
  <c r="AO24" i="7"/>
  <c r="AF24" i="7"/>
  <c r="B24" i="7"/>
  <c r="AL23" i="7"/>
  <c r="AK23" i="7"/>
  <c r="AM23" i="7"/>
  <c r="AN23" i="7"/>
  <c r="AO23" i="7"/>
  <c r="AF23" i="7"/>
  <c r="B23" i="7"/>
  <c r="AL22" i="7"/>
  <c r="AK22" i="7"/>
  <c r="AM22" i="7"/>
  <c r="AN22" i="7"/>
  <c r="AO22" i="7"/>
  <c r="AF22" i="7"/>
  <c r="B22" i="7"/>
  <c r="AL21" i="7"/>
  <c r="AK21" i="7"/>
  <c r="AM21" i="7"/>
  <c r="AN21" i="7"/>
  <c r="AO21" i="7"/>
  <c r="AF21" i="7"/>
  <c r="B21" i="7"/>
  <c r="AL20" i="7"/>
  <c r="AK20" i="7"/>
  <c r="AM20" i="7"/>
  <c r="AN20" i="7"/>
  <c r="AO20" i="7"/>
  <c r="AF20" i="7"/>
  <c r="B20" i="7"/>
  <c r="AL19" i="7"/>
  <c r="AK19" i="7"/>
  <c r="AM19" i="7"/>
  <c r="AN19" i="7"/>
  <c r="AO19" i="7"/>
  <c r="AF19" i="7"/>
  <c r="B19" i="7"/>
  <c r="AL18" i="7"/>
  <c r="AK18" i="7"/>
  <c r="AM18" i="7"/>
  <c r="AN18" i="7"/>
  <c r="AO18" i="7"/>
  <c r="AF18" i="7"/>
  <c r="B18" i="7"/>
  <c r="AL17" i="7"/>
  <c r="AK17" i="7"/>
  <c r="AM17" i="7"/>
  <c r="AN17" i="7"/>
  <c r="AO17" i="7"/>
  <c r="AF17" i="7"/>
  <c r="B17" i="7"/>
  <c r="AL16" i="7"/>
  <c r="AK16" i="7"/>
  <c r="AM16" i="7"/>
  <c r="AN16" i="7"/>
  <c r="AO16" i="7"/>
  <c r="AF16" i="7"/>
  <c r="B16" i="7"/>
  <c r="AL15" i="7"/>
  <c r="AK15" i="7"/>
  <c r="AM15" i="7"/>
  <c r="AN15" i="7"/>
  <c r="AO15" i="7"/>
  <c r="AF15" i="7"/>
  <c r="B15" i="7"/>
  <c r="AL14" i="7"/>
  <c r="AK14" i="7"/>
  <c r="AM14" i="7"/>
  <c r="AN14" i="7"/>
  <c r="AO14" i="7"/>
  <c r="AF14" i="7"/>
  <c r="B14" i="7"/>
  <c r="AL13" i="7"/>
  <c r="AK13" i="7"/>
  <c r="AM13" i="7"/>
  <c r="AN13" i="7"/>
  <c r="AO13" i="7"/>
  <c r="AF13" i="7"/>
  <c r="B13" i="7"/>
  <c r="AL12" i="7"/>
  <c r="AK12" i="7"/>
  <c r="AM12" i="7"/>
  <c r="AN12" i="7"/>
  <c r="AO12" i="7"/>
  <c r="AF12" i="7"/>
  <c r="B12" i="7"/>
  <c r="AL11" i="7"/>
  <c r="AK11" i="7"/>
  <c r="AM11" i="7"/>
  <c r="AN11" i="7"/>
  <c r="AO11" i="7"/>
  <c r="AF11" i="7"/>
  <c r="B11" i="7"/>
  <c r="AL10" i="7"/>
  <c r="AK10" i="7"/>
  <c r="AM10" i="7"/>
  <c r="AN10" i="7"/>
  <c r="AO10" i="7"/>
  <c r="AF10" i="7"/>
  <c r="B10" i="7"/>
  <c r="AL9" i="7"/>
  <c r="AK9" i="7"/>
  <c r="AM9" i="7"/>
  <c r="AN9" i="7"/>
  <c r="AO9" i="7"/>
  <c r="AF9" i="7"/>
  <c r="B9" i="7"/>
  <c r="AL8" i="7"/>
  <c r="AK8" i="7"/>
  <c r="AM8" i="7"/>
  <c r="AN8" i="7"/>
  <c r="AO8" i="7"/>
  <c r="AF8" i="7"/>
  <c r="B8" i="7"/>
  <c r="AL7" i="7"/>
  <c r="AK7" i="7"/>
  <c r="AM7" i="7"/>
  <c r="AN7" i="7"/>
  <c r="AO7" i="7"/>
  <c r="AF7" i="7"/>
  <c r="B7" i="7"/>
  <c r="AL6" i="7"/>
  <c r="AK6" i="7"/>
  <c r="AM6" i="7"/>
  <c r="AN6" i="7"/>
  <c r="AO6" i="7"/>
  <c r="AF6" i="7"/>
  <c r="B6" i="7"/>
  <c r="AP5" i="7"/>
  <c r="AL5" i="7"/>
  <c r="AK5" i="7"/>
  <c r="AM5" i="7"/>
  <c r="AN5" i="7"/>
  <c r="AO5" i="7"/>
  <c r="AF5" i="7"/>
  <c r="B5" i="7"/>
  <c r="AP4" i="7"/>
  <c r="AP624" i="3"/>
  <c r="AP623" i="3"/>
  <c r="AP622" i="3"/>
  <c r="AP621" i="3"/>
  <c r="AP620" i="3"/>
  <c r="AP619" i="3"/>
  <c r="AP618" i="3"/>
  <c r="AP617" i="3"/>
  <c r="AP616" i="3"/>
  <c r="AP615" i="3"/>
  <c r="AP614" i="3"/>
  <c r="AP613" i="3"/>
  <c r="AP612" i="3"/>
  <c r="AP611" i="3"/>
  <c r="AP610" i="3"/>
  <c r="AP609" i="3"/>
  <c r="AP608" i="3"/>
  <c r="AP607" i="3"/>
  <c r="AP606" i="3"/>
  <c r="AP605" i="3"/>
  <c r="AP604" i="3"/>
  <c r="AP603" i="3"/>
  <c r="AP602" i="3"/>
  <c r="AP601" i="3"/>
  <c r="AP600" i="3"/>
  <c r="AP599" i="3"/>
  <c r="AP598" i="3"/>
  <c r="AP597" i="3"/>
  <c r="AP596" i="3"/>
  <c r="AP595" i="3"/>
  <c r="AP594" i="3"/>
  <c r="AP593" i="3"/>
  <c r="AP592" i="3"/>
  <c r="AP591" i="3"/>
  <c r="AP590" i="3"/>
  <c r="AP589" i="3"/>
  <c r="AP588" i="3"/>
  <c r="AP587" i="3"/>
  <c r="AP586" i="3"/>
  <c r="AP585" i="3"/>
  <c r="AP584" i="3"/>
  <c r="AP583" i="3"/>
  <c r="AP582" i="3"/>
  <c r="AP581" i="3"/>
  <c r="AP580" i="3"/>
  <c r="AP579" i="3"/>
  <c r="AP578" i="3"/>
  <c r="AP577" i="3"/>
  <c r="AP576" i="3"/>
  <c r="AP575" i="3"/>
  <c r="AP574" i="3"/>
  <c r="AP573" i="3"/>
  <c r="AP572" i="3"/>
  <c r="AP571" i="3"/>
  <c r="AP570" i="3"/>
  <c r="AP569" i="3"/>
  <c r="AP568" i="3"/>
  <c r="AP567" i="3"/>
  <c r="AP566" i="3"/>
  <c r="AP565" i="3"/>
  <c r="AP564" i="3"/>
  <c r="AP563" i="3"/>
  <c r="AP562" i="3"/>
  <c r="AP561" i="3"/>
  <c r="AP560" i="3"/>
  <c r="AP559" i="3"/>
  <c r="AP558" i="3"/>
  <c r="AP557" i="3"/>
  <c r="AP556" i="3"/>
  <c r="AP555" i="3"/>
  <c r="AP554" i="3"/>
  <c r="AP553" i="3"/>
  <c r="AP552" i="3"/>
  <c r="AP551" i="3"/>
  <c r="AP550" i="3"/>
  <c r="AP549" i="3"/>
  <c r="AP548" i="3"/>
  <c r="AP547" i="3"/>
  <c r="AP546" i="3"/>
  <c r="AP545" i="3"/>
  <c r="AP544" i="3"/>
  <c r="AP543" i="3"/>
  <c r="AP542" i="3"/>
  <c r="AP541" i="3"/>
  <c r="AP540" i="3"/>
  <c r="AP539" i="3"/>
  <c r="AP538" i="3"/>
  <c r="AP537" i="3"/>
  <c r="AP536" i="3"/>
  <c r="AP535" i="3"/>
  <c r="AP534" i="3"/>
  <c r="AP533" i="3"/>
  <c r="AP532" i="3"/>
  <c r="AP531" i="3"/>
  <c r="AP530" i="3"/>
  <c r="AP529" i="3"/>
  <c r="AP528" i="3"/>
  <c r="AP527" i="3"/>
  <c r="AP526" i="3"/>
  <c r="AP525" i="3"/>
  <c r="AP524" i="3"/>
  <c r="AP523" i="3"/>
  <c r="AP522" i="3"/>
  <c r="AP521" i="3"/>
  <c r="AP520" i="3"/>
  <c r="AP519" i="3"/>
  <c r="AP518" i="3"/>
  <c r="AP517" i="3"/>
  <c r="AP516" i="3"/>
  <c r="AP515" i="3"/>
  <c r="AP514" i="3"/>
  <c r="AP513" i="3"/>
  <c r="AP512" i="3"/>
  <c r="AP511" i="3"/>
  <c r="AP510" i="3"/>
  <c r="AP509" i="3"/>
  <c r="AP508" i="3"/>
  <c r="AP507" i="3"/>
  <c r="AP506" i="3"/>
  <c r="AP505" i="3"/>
  <c r="AP504" i="3"/>
  <c r="AP503" i="3"/>
  <c r="AP502" i="3"/>
  <c r="AP501" i="3"/>
  <c r="AP500" i="3"/>
  <c r="AP499" i="3"/>
  <c r="AP498" i="3"/>
  <c r="AP497" i="3"/>
  <c r="AP496" i="3"/>
  <c r="AP495" i="3"/>
  <c r="AP494" i="3"/>
  <c r="AP493" i="3"/>
  <c r="AP492" i="3"/>
  <c r="AP491" i="3"/>
  <c r="AP490" i="3"/>
  <c r="AP489" i="3"/>
  <c r="AP488" i="3"/>
  <c r="AP487" i="3"/>
  <c r="AP486" i="3"/>
  <c r="AP485" i="3"/>
  <c r="AP484" i="3"/>
  <c r="AP483" i="3"/>
  <c r="AP482" i="3"/>
  <c r="AP481" i="3"/>
  <c r="AP480" i="3"/>
  <c r="AP479" i="3"/>
  <c r="AP478" i="3"/>
  <c r="AP477" i="3"/>
  <c r="AP476" i="3"/>
  <c r="AP475" i="3"/>
  <c r="AP474" i="3"/>
  <c r="AP473" i="3"/>
  <c r="AP472" i="3"/>
  <c r="AP471" i="3"/>
  <c r="AP470" i="3"/>
  <c r="AP469" i="3"/>
  <c r="AP468" i="3"/>
  <c r="AP467" i="3"/>
  <c r="AP466" i="3"/>
  <c r="AP465" i="3"/>
  <c r="AP464" i="3"/>
  <c r="AP463" i="3"/>
  <c r="AP462" i="3"/>
  <c r="AP461" i="3"/>
  <c r="AP460" i="3"/>
  <c r="AP459" i="3"/>
  <c r="AP458" i="3"/>
  <c r="AP457" i="3"/>
  <c r="AP456" i="3"/>
  <c r="AP455" i="3"/>
  <c r="AP454" i="3"/>
  <c r="AP453" i="3"/>
  <c r="AP452" i="3"/>
  <c r="AP451" i="3"/>
  <c r="AP450" i="3"/>
  <c r="AP449" i="3"/>
  <c r="AP448" i="3"/>
  <c r="AP447" i="3"/>
  <c r="AP446" i="3"/>
  <c r="AP445" i="3"/>
  <c r="AP444" i="3"/>
  <c r="AP443" i="3"/>
  <c r="AP442" i="3"/>
  <c r="AP441" i="3"/>
  <c r="AP440" i="3"/>
  <c r="AP439" i="3"/>
  <c r="AP438" i="3"/>
  <c r="AP437" i="3"/>
  <c r="AP436" i="3"/>
  <c r="AP193" i="3"/>
  <c r="AP192" i="3"/>
  <c r="AP191" i="3"/>
  <c r="AP190" i="3"/>
  <c r="AP189" i="3"/>
  <c r="AP188" i="3"/>
  <c r="AP187" i="3"/>
  <c r="AP186" i="3"/>
  <c r="AP185" i="3"/>
  <c r="AP184" i="3"/>
  <c r="AP183" i="3"/>
  <c r="AP182" i="3"/>
  <c r="AP181" i="3"/>
  <c r="AP180" i="3"/>
  <c r="AP179" i="3"/>
  <c r="AP178" i="3"/>
  <c r="AP177" i="3"/>
  <c r="AP176" i="3"/>
  <c r="AP175" i="3"/>
  <c r="AP174" i="3"/>
  <c r="AP173" i="3"/>
  <c r="AP172" i="3"/>
  <c r="AP171" i="3"/>
  <c r="AP170" i="3"/>
  <c r="AP169" i="3"/>
  <c r="AP168" i="3"/>
  <c r="AP167" i="3"/>
  <c r="AP166" i="3"/>
  <c r="AP165" i="3"/>
  <c r="AP164" i="3"/>
  <c r="AP163" i="3"/>
  <c r="AP162" i="3"/>
  <c r="AP161" i="3"/>
  <c r="AP160" i="3"/>
  <c r="AP159" i="3"/>
  <c r="AP158" i="3"/>
  <c r="AP157" i="3"/>
  <c r="AP156" i="3"/>
  <c r="AP155" i="3"/>
  <c r="AP154" i="3"/>
  <c r="AP153" i="3"/>
  <c r="AP152" i="3"/>
  <c r="AP151" i="3"/>
  <c r="AP150" i="3"/>
  <c r="AP149" i="3"/>
  <c r="AP148" i="3"/>
  <c r="AP147" i="3"/>
  <c r="AP146" i="3"/>
  <c r="AP145" i="3"/>
  <c r="AP144" i="3"/>
  <c r="AP143" i="3"/>
  <c r="AP142" i="3"/>
  <c r="AP141" i="3"/>
  <c r="AP140" i="3"/>
  <c r="AP139" i="3"/>
  <c r="AP138" i="3"/>
  <c r="AP137" i="3"/>
  <c r="AP136" i="3"/>
  <c r="AP135" i="3"/>
  <c r="AP134" i="3"/>
  <c r="AP133" i="3"/>
  <c r="AP132" i="3"/>
  <c r="AP131" i="3"/>
  <c r="AP130" i="3"/>
  <c r="AP129" i="3"/>
  <c r="AP128" i="3"/>
  <c r="AP127" i="3"/>
  <c r="AP126" i="3"/>
  <c r="AP125" i="3"/>
  <c r="AP124" i="3"/>
  <c r="AP123" i="3"/>
  <c r="AP122" i="3"/>
  <c r="AP121" i="3"/>
  <c r="AP120" i="3"/>
  <c r="AP119" i="3"/>
  <c r="AP118" i="3"/>
  <c r="AP117" i="3"/>
  <c r="AP116" i="3"/>
  <c r="AP115" i="3"/>
  <c r="AP114" i="3"/>
  <c r="AP113" i="3"/>
  <c r="AP112" i="3"/>
  <c r="AP111" i="3"/>
  <c r="AP110" i="3"/>
  <c r="AP109" i="3"/>
  <c r="AP108" i="3"/>
  <c r="AP107" i="3"/>
  <c r="AP106" i="3"/>
  <c r="AP105" i="3"/>
  <c r="AP104" i="3"/>
  <c r="AP103" i="3"/>
  <c r="AP102" i="3"/>
  <c r="AP101" i="3"/>
  <c r="AP100" i="3"/>
  <c r="AP99" i="3"/>
  <c r="AP98" i="3"/>
  <c r="AP97" i="3"/>
  <c r="AP96" i="3"/>
  <c r="AP95" i="3"/>
  <c r="AP94" i="3"/>
  <c r="AP93" i="3"/>
  <c r="AP92" i="3"/>
  <c r="AP91" i="3"/>
  <c r="AP90" i="3"/>
  <c r="AP89" i="3"/>
  <c r="AP88" i="3"/>
  <c r="AP87" i="3"/>
  <c r="AP86" i="3"/>
  <c r="AP85" i="3"/>
  <c r="AP84" i="3"/>
  <c r="AP83" i="3"/>
  <c r="AP82" i="3"/>
  <c r="AP81" i="3"/>
  <c r="AP80" i="3"/>
  <c r="AP79" i="3"/>
  <c r="AP78" i="3"/>
  <c r="AP77" i="3"/>
  <c r="AP76" i="3"/>
  <c r="AP75" i="3"/>
  <c r="AP74" i="3"/>
  <c r="AP73" i="3"/>
  <c r="AP72" i="3"/>
  <c r="AP71" i="3"/>
  <c r="AP70" i="3"/>
  <c r="AP69" i="3"/>
  <c r="AP68" i="3"/>
  <c r="AP67" i="3"/>
  <c r="AP66" i="3"/>
  <c r="AP65" i="3"/>
  <c r="AP64" i="3"/>
  <c r="AP63" i="3"/>
  <c r="AP62" i="3"/>
  <c r="AP61" i="3"/>
  <c r="AP60" i="3"/>
  <c r="AP59" i="3"/>
  <c r="AP58" i="3"/>
  <c r="AP57" i="3"/>
  <c r="AP56" i="3"/>
  <c r="AP55" i="3"/>
  <c r="AP54" i="3"/>
  <c r="AP53" i="3"/>
  <c r="AP52" i="3"/>
  <c r="AP51" i="3"/>
  <c r="AP50" i="3"/>
  <c r="AP49" i="3"/>
  <c r="AP48" i="3"/>
  <c r="AP47" i="3"/>
  <c r="AP46" i="3"/>
  <c r="AP45" i="3"/>
  <c r="AP44" i="3"/>
  <c r="AP43" i="3"/>
  <c r="AP42" i="3"/>
  <c r="AP41" i="3"/>
  <c r="AP40" i="3"/>
  <c r="AP39" i="3"/>
  <c r="AP38" i="3"/>
  <c r="AP37" i="3"/>
  <c r="AP36" i="3"/>
  <c r="AP35" i="3"/>
  <c r="AP34" i="3"/>
  <c r="AP33" i="3"/>
  <c r="AP32" i="3"/>
  <c r="AP31" i="3"/>
  <c r="AP30" i="3"/>
  <c r="AP29" i="3"/>
  <c r="AP28" i="3"/>
  <c r="AP27" i="3"/>
  <c r="AP26" i="3"/>
  <c r="AP25" i="3"/>
  <c r="AP24" i="3"/>
  <c r="AP23" i="3"/>
  <c r="AP22" i="3"/>
  <c r="AP21" i="3"/>
  <c r="AP20" i="3"/>
  <c r="AP19" i="3"/>
  <c r="AP18" i="3"/>
  <c r="AP17" i="3"/>
  <c r="AP16" i="3"/>
  <c r="AP15" i="3"/>
  <c r="AP14" i="3"/>
  <c r="AP13" i="3"/>
  <c r="AP12" i="3"/>
  <c r="AP11" i="3"/>
  <c r="AP5" i="3"/>
  <c r="AL194" i="3"/>
  <c r="AK194" i="3"/>
  <c r="AM194" i="3"/>
  <c r="AN194" i="3"/>
  <c r="AO194" i="3"/>
  <c r="B194" i="3"/>
  <c r="AL193" i="3"/>
  <c r="AK193" i="3"/>
  <c r="AM193" i="3"/>
  <c r="AN193" i="3"/>
  <c r="AO193" i="3"/>
  <c r="B193" i="3"/>
  <c r="AL192" i="3"/>
  <c r="AK192" i="3"/>
  <c r="AM192" i="3"/>
  <c r="AN192" i="3"/>
  <c r="AO192" i="3"/>
  <c r="B192" i="3"/>
  <c r="AL191" i="3"/>
  <c r="AK191" i="3"/>
  <c r="AM191" i="3"/>
  <c r="AN191" i="3"/>
  <c r="AO191" i="3"/>
  <c r="B191" i="3"/>
  <c r="AL190" i="3"/>
  <c r="AK190" i="3"/>
  <c r="AM190" i="3"/>
  <c r="AN190" i="3"/>
  <c r="AO190" i="3"/>
  <c r="B190" i="3"/>
  <c r="AL189" i="3"/>
  <c r="AK189" i="3"/>
  <c r="AM189" i="3"/>
  <c r="AN189" i="3"/>
  <c r="AO189" i="3"/>
  <c r="B189" i="3"/>
  <c r="AL188" i="3"/>
  <c r="AK188" i="3"/>
  <c r="AM188" i="3"/>
  <c r="AN188" i="3"/>
  <c r="AO188" i="3"/>
  <c r="B188" i="3"/>
  <c r="AL187" i="3"/>
  <c r="AK187" i="3"/>
  <c r="AM187" i="3"/>
  <c r="AN187" i="3"/>
  <c r="AO187" i="3"/>
  <c r="B187" i="3"/>
  <c r="AL186" i="3"/>
  <c r="AK186" i="3"/>
  <c r="AM186" i="3"/>
  <c r="AN186" i="3"/>
  <c r="AO186" i="3"/>
  <c r="B186" i="3"/>
  <c r="AL185" i="3"/>
  <c r="AK185" i="3"/>
  <c r="AM185" i="3"/>
  <c r="AN185" i="3"/>
  <c r="AO185" i="3"/>
  <c r="B185" i="3"/>
  <c r="AL184" i="3"/>
  <c r="AK184" i="3"/>
  <c r="AM184" i="3"/>
  <c r="AN184" i="3"/>
  <c r="AO184" i="3"/>
  <c r="B184" i="3"/>
  <c r="AL183" i="3"/>
  <c r="AK183" i="3"/>
  <c r="AM183" i="3"/>
  <c r="AN183" i="3"/>
  <c r="AO183" i="3"/>
  <c r="B183" i="3"/>
  <c r="AL182" i="3"/>
  <c r="AK182" i="3"/>
  <c r="AM182" i="3"/>
  <c r="AN182" i="3"/>
  <c r="AO182" i="3"/>
  <c r="B182" i="3"/>
  <c r="AL181" i="3"/>
  <c r="AK181" i="3"/>
  <c r="AM181" i="3"/>
  <c r="AN181" i="3"/>
  <c r="AO181" i="3"/>
  <c r="B181" i="3"/>
  <c r="AL180" i="3"/>
  <c r="AK180" i="3"/>
  <c r="AM180" i="3"/>
  <c r="AN180" i="3"/>
  <c r="AO180" i="3"/>
  <c r="B180" i="3"/>
  <c r="AL179" i="3"/>
  <c r="AK179" i="3"/>
  <c r="AM179" i="3"/>
  <c r="AN179" i="3"/>
  <c r="AO179" i="3"/>
  <c r="B179" i="3"/>
  <c r="AL178" i="3"/>
  <c r="AK178" i="3"/>
  <c r="AM178" i="3"/>
  <c r="AN178" i="3"/>
  <c r="AO178" i="3"/>
  <c r="B178" i="3"/>
  <c r="AL177" i="3"/>
  <c r="AK177" i="3"/>
  <c r="AM177" i="3"/>
  <c r="AN177" i="3"/>
  <c r="AO177" i="3"/>
  <c r="B177" i="3"/>
  <c r="AL176" i="3"/>
  <c r="AK176" i="3"/>
  <c r="AM176" i="3"/>
  <c r="AN176" i="3"/>
  <c r="AO176" i="3"/>
  <c r="B176" i="3"/>
  <c r="AL175" i="3"/>
  <c r="AK175" i="3"/>
  <c r="AM175" i="3"/>
  <c r="AN175" i="3"/>
  <c r="AO175" i="3"/>
  <c r="B175" i="3"/>
  <c r="AL174" i="3"/>
  <c r="AK174" i="3"/>
  <c r="AM174" i="3"/>
  <c r="AN174" i="3"/>
  <c r="AO174" i="3"/>
  <c r="B174" i="3"/>
  <c r="AL173" i="3"/>
  <c r="AK173" i="3"/>
  <c r="AM173" i="3"/>
  <c r="AN173" i="3"/>
  <c r="AO173" i="3"/>
  <c r="B173" i="3"/>
  <c r="AL172" i="3"/>
  <c r="AK172" i="3"/>
  <c r="AM172" i="3"/>
  <c r="AN172" i="3"/>
  <c r="AO172" i="3"/>
  <c r="B172" i="3"/>
  <c r="AL171" i="3"/>
  <c r="AK171" i="3"/>
  <c r="AM171" i="3"/>
  <c r="AN171" i="3"/>
  <c r="AO171" i="3"/>
  <c r="B171" i="3"/>
  <c r="AL170" i="3"/>
  <c r="AK170" i="3"/>
  <c r="AM170" i="3"/>
  <c r="AN170" i="3"/>
  <c r="AO170" i="3"/>
  <c r="B170" i="3"/>
  <c r="AL169" i="3"/>
  <c r="AK169" i="3"/>
  <c r="AM169" i="3"/>
  <c r="AN169" i="3"/>
  <c r="AO169" i="3"/>
  <c r="B169" i="3"/>
  <c r="AL168" i="3"/>
  <c r="AK168" i="3"/>
  <c r="AM168" i="3"/>
  <c r="AN168" i="3"/>
  <c r="AO168" i="3"/>
  <c r="B168" i="3"/>
  <c r="AL167" i="3"/>
  <c r="AK167" i="3"/>
  <c r="AM167" i="3"/>
  <c r="AN167" i="3"/>
  <c r="AO167" i="3"/>
  <c r="B167" i="3"/>
  <c r="AL166" i="3"/>
  <c r="AK166" i="3"/>
  <c r="AM166" i="3"/>
  <c r="AN166" i="3"/>
  <c r="AO166" i="3"/>
  <c r="B166" i="3"/>
  <c r="AL165" i="3"/>
  <c r="AK165" i="3"/>
  <c r="AM165" i="3"/>
  <c r="AN165" i="3"/>
  <c r="AO165" i="3"/>
  <c r="B165" i="3"/>
  <c r="AL164" i="3"/>
  <c r="AK164" i="3"/>
  <c r="AM164" i="3"/>
  <c r="AN164" i="3"/>
  <c r="AO164" i="3"/>
  <c r="B164" i="3"/>
  <c r="AL163" i="3"/>
  <c r="AK163" i="3"/>
  <c r="AM163" i="3"/>
  <c r="AN163" i="3"/>
  <c r="AO163" i="3"/>
  <c r="B163" i="3"/>
  <c r="AL162" i="3"/>
  <c r="AK162" i="3"/>
  <c r="AM162" i="3"/>
  <c r="AN162" i="3"/>
  <c r="AO162" i="3"/>
  <c r="B162" i="3"/>
  <c r="AL161" i="3"/>
  <c r="AK161" i="3"/>
  <c r="AM161" i="3"/>
  <c r="AN161" i="3"/>
  <c r="AO161" i="3"/>
  <c r="B161" i="3"/>
  <c r="AL160" i="3"/>
  <c r="AK160" i="3"/>
  <c r="AM160" i="3"/>
  <c r="AN160" i="3"/>
  <c r="AO160" i="3"/>
  <c r="B160" i="3"/>
  <c r="AL159" i="3"/>
  <c r="AK159" i="3"/>
  <c r="AM159" i="3"/>
  <c r="AN159" i="3"/>
  <c r="AO159" i="3"/>
  <c r="B159" i="3"/>
  <c r="AL158" i="3"/>
  <c r="AK158" i="3"/>
  <c r="AM158" i="3"/>
  <c r="AN158" i="3"/>
  <c r="AO158" i="3"/>
  <c r="B158" i="3"/>
  <c r="AL157" i="3"/>
  <c r="AK157" i="3"/>
  <c r="AM157" i="3"/>
  <c r="AN157" i="3"/>
  <c r="AO157" i="3"/>
  <c r="B157" i="3"/>
  <c r="AL156" i="3"/>
  <c r="AK156" i="3"/>
  <c r="AM156" i="3"/>
  <c r="AN156" i="3"/>
  <c r="AO156" i="3"/>
  <c r="B156" i="3"/>
  <c r="AL155" i="3"/>
  <c r="AK155" i="3"/>
  <c r="AM155" i="3"/>
  <c r="AN155" i="3"/>
  <c r="AO155" i="3"/>
  <c r="B155" i="3"/>
  <c r="AL154" i="3"/>
  <c r="AK154" i="3"/>
  <c r="AM154" i="3"/>
  <c r="AN154" i="3"/>
  <c r="AO154" i="3"/>
  <c r="B154" i="3"/>
  <c r="AL153" i="3"/>
  <c r="AK153" i="3"/>
  <c r="AM153" i="3"/>
  <c r="AN153" i="3"/>
  <c r="AO153" i="3"/>
  <c r="B153" i="3"/>
  <c r="AL152" i="3"/>
  <c r="AK152" i="3"/>
  <c r="AM152" i="3"/>
  <c r="AN152" i="3"/>
  <c r="AO152" i="3"/>
  <c r="B152" i="3"/>
  <c r="AL151" i="3"/>
  <c r="AK151" i="3"/>
  <c r="AM151" i="3"/>
  <c r="AN151" i="3"/>
  <c r="AO151" i="3"/>
  <c r="B151" i="3"/>
  <c r="AL150" i="3"/>
  <c r="AK150" i="3"/>
  <c r="AM150" i="3"/>
  <c r="AN150" i="3"/>
  <c r="AO150" i="3"/>
  <c r="B150" i="3"/>
  <c r="AL149" i="3"/>
  <c r="AK149" i="3"/>
  <c r="AM149" i="3"/>
  <c r="AN149" i="3"/>
  <c r="AO149" i="3"/>
  <c r="B149" i="3"/>
  <c r="AL148" i="3"/>
  <c r="AK148" i="3"/>
  <c r="AM148" i="3"/>
  <c r="AN148" i="3"/>
  <c r="AO148" i="3"/>
  <c r="B148" i="3"/>
  <c r="AL147" i="3"/>
  <c r="AK147" i="3"/>
  <c r="AM147" i="3"/>
  <c r="AN147" i="3"/>
  <c r="AO147" i="3"/>
  <c r="B147" i="3"/>
  <c r="AL146" i="3"/>
  <c r="AK146" i="3"/>
  <c r="AM146" i="3"/>
  <c r="AN146" i="3"/>
  <c r="AO146" i="3"/>
  <c r="B146" i="3"/>
  <c r="AL145" i="3"/>
  <c r="AK145" i="3"/>
  <c r="AM145" i="3"/>
  <c r="AN145" i="3"/>
  <c r="AO145" i="3"/>
  <c r="B145" i="3"/>
  <c r="AL144" i="3"/>
  <c r="AK144" i="3"/>
  <c r="AM144" i="3"/>
  <c r="AN144" i="3"/>
  <c r="AO144" i="3"/>
  <c r="B144" i="3"/>
  <c r="AL143" i="3"/>
  <c r="AK143" i="3"/>
  <c r="AM143" i="3"/>
  <c r="AN143" i="3"/>
  <c r="AO143" i="3"/>
  <c r="B143" i="3"/>
  <c r="AL142" i="3"/>
  <c r="AK142" i="3"/>
  <c r="AM142" i="3"/>
  <c r="AN142" i="3"/>
  <c r="AO142" i="3"/>
  <c r="B142" i="3"/>
  <c r="AL141" i="3"/>
  <c r="AK141" i="3"/>
  <c r="AM141" i="3"/>
  <c r="AN141" i="3"/>
  <c r="AO141" i="3"/>
  <c r="B141" i="3"/>
  <c r="AL140" i="3"/>
  <c r="AK140" i="3"/>
  <c r="AM140" i="3"/>
  <c r="AN140" i="3"/>
  <c r="AO140" i="3"/>
  <c r="B140" i="3"/>
  <c r="AL139" i="3"/>
  <c r="AK139" i="3"/>
  <c r="AM139" i="3"/>
  <c r="AN139" i="3"/>
  <c r="AO139" i="3"/>
  <c r="B139" i="3"/>
  <c r="AL138" i="3"/>
  <c r="AK138" i="3"/>
  <c r="AM138" i="3"/>
  <c r="AN138" i="3"/>
  <c r="AO138" i="3"/>
  <c r="B138" i="3"/>
  <c r="AL137" i="3"/>
  <c r="AK137" i="3"/>
  <c r="AM137" i="3"/>
  <c r="AN137" i="3"/>
  <c r="AO137" i="3"/>
  <c r="B137" i="3"/>
  <c r="AL136" i="3"/>
  <c r="AK136" i="3"/>
  <c r="AM136" i="3"/>
  <c r="AN136" i="3"/>
  <c r="AO136" i="3"/>
  <c r="B136" i="3"/>
  <c r="AL135" i="3"/>
  <c r="AK135" i="3"/>
  <c r="AM135" i="3"/>
  <c r="AN135" i="3"/>
  <c r="AO135" i="3"/>
  <c r="B135" i="3"/>
  <c r="AL134" i="3"/>
  <c r="AK134" i="3"/>
  <c r="AM134" i="3"/>
  <c r="AN134" i="3"/>
  <c r="AO134" i="3"/>
  <c r="B134" i="3"/>
  <c r="AL133" i="3"/>
  <c r="AK133" i="3"/>
  <c r="AM133" i="3"/>
  <c r="AN133" i="3"/>
  <c r="AO133" i="3"/>
  <c r="B133" i="3"/>
  <c r="AL132" i="3"/>
  <c r="AK132" i="3"/>
  <c r="AM132" i="3"/>
  <c r="AN132" i="3"/>
  <c r="AO132" i="3"/>
  <c r="B132" i="3"/>
  <c r="AL131" i="3"/>
  <c r="AK131" i="3"/>
  <c r="AM131" i="3"/>
  <c r="AN131" i="3"/>
  <c r="AO131" i="3"/>
  <c r="B131" i="3"/>
  <c r="AL130" i="3"/>
  <c r="AK130" i="3"/>
  <c r="AM130" i="3"/>
  <c r="AN130" i="3"/>
  <c r="AO130" i="3"/>
  <c r="B130" i="3"/>
  <c r="AL129" i="3"/>
  <c r="AK129" i="3"/>
  <c r="AM129" i="3"/>
  <c r="AN129" i="3"/>
  <c r="AO129" i="3"/>
  <c r="B129" i="3"/>
  <c r="AL128" i="3"/>
  <c r="AK128" i="3"/>
  <c r="AM128" i="3"/>
  <c r="AN128" i="3"/>
  <c r="AO128" i="3"/>
  <c r="B128" i="3"/>
  <c r="AL127" i="3"/>
  <c r="AK127" i="3"/>
  <c r="AM127" i="3"/>
  <c r="AN127" i="3"/>
  <c r="AO127" i="3"/>
  <c r="B127" i="3"/>
  <c r="AL126" i="3"/>
  <c r="AK126" i="3"/>
  <c r="AM126" i="3"/>
  <c r="AN126" i="3"/>
  <c r="AO126" i="3"/>
  <c r="B126" i="3"/>
  <c r="AL125" i="3"/>
  <c r="AK125" i="3"/>
  <c r="AM125" i="3"/>
  <c r="AN125" i="3"/>
  <c r="AO125" i="3"/>
  <c r="B125" i="3"/>
  <c r="AL124" i="3"/>
  <c r="AK124" i="3"/>
  <c r="AM124" i="3"/>
  <c r="AN124" i="3"/>
  <c r="AO124" i="3"/>
  <c r="B124" i="3"/>
  <c r="AL123" i="3"/>
  <c r="AK123" i="3"/>
  <c r="AM123" i="3"/>
  <c r="AN123" i="3"/>
  <c r="AO123" i="3"/>
  <c r="B123" i="3"/>
  <c r="AL122" i="3"/>
  <c r="AK122" i="3"/>
  <c r="AM122" i="3"/>
  <c r="AN122" i="3"/>
  <c r="AO122" i="3"/>
  <c r="B122" i="3"/>
  <c r="AL121" i="3"/>
  <c r="AK121" i="3"/>
  <c r="AM121" i="3"/>
  <c r="AN121" i="3"/>
  <c r="AO121" i="3"/>
  <c r="B121" i="3"/>
  <c r="AL120" i="3"/>
  <c r="AK120" i="3"/>
  <c r="AM120" i="3"/>
  <c r="AN120" i="3"/>
  <c r="AO120" i="3"/>
  <c r="B120" i="3"/>
  <c r="AL119" i="3"/>
  <c r="AK119" i="3"/>
  <c r="AM119" i="3"/>
  <c r="AN119" i="3"/>
  <c r="AO119" i="3"/>
  <c r="B119" i="3"/>
  <c r="AL118" i="3"/>
  <c r="AK118" i="3"/>
  <c r="AM118" i="3"/>
  <c r="AN118" i="3"/>
  <c r="AO118" i="3"/>
  <c r="B118" i="3"/>
  <c r="AL117" i="3"/>
  <c r="AK117" i="3"/>
  <c r="AM117" i="3"/>
  <c r="AN117" i="3"/>
  <c r="AO117" i="3"/>
  <c r="B117" i="3"/>
  <c r="AL116" i="3"/>
  <c r="AK116" i="3"/>
  <c r="AM116" i="3"/>
  <c r="AN116" i="3"/>
  <c r="AO116" i="3"/>
  <c r="B116" i="3"/>
  <c r="AL115" i="3"/>
  <c r="AK115" i="3"/>
  <c r="AM115" i="3"/>
  <c r="AN115" i="3"/>
  <c r="AO115" i="3"/>
  <c r="B115" i="3"/>
  <c r="AL114" i="3"/>
  <c r="AK114" i="3"/>
  <c r="AM114" i="3"/>
  <c r="AN114" i="3"/>
  <c r="AO114" i="3"/>
  <c r="B114" i="3"/>
  <c r="AL113" i="3"/>
  <c r="AK113" i="3"/>
  <c r="AM113" i="3"/>
  <c r="AN113" i="3"/>
  <c r="AO113" i="3"/>
  <c r="B113" i="3"/>
  <c r="AL112" i="3"/>
  <c r="AK112" i="3"/>
  <c r="AM112" i="3"/>
  <c r="AN112" i="3"/>
  <c r="AO112" i="3"/>
  <c r="B112" i="3"/>
  <c r="AL111" i="3"/>
  <c r="AK111" i="3"/>
  <c r="AM111" i="3"/>
  <c r="AN111" i="3"/>
  <c r="AO111" i="3"/>
  <c r="B111" i="3"/>
  <c r="AL110" i="3"/>
  <c r="AK110" i="3"/>
  <c r="AM110" i="3"/>
  <c r="AN110" i="3"/>
  <c r="AO110" i="3"/>
  <c r="B110" i="3"/>
  <c r="AL109" i="3"/>
  <c r="AK109" i="3"/>
  <c r="AM109" i="3"/>
  <c r="AN109" i="3"/>
  <c r="AO109" i="3"/>
  <c r="B109" i="3"/>
  <c r="AL108" i="3"/>
  <c r="AK108" i="3"/>
  <c r="AM108" i="3"/>
  <c r="AN108" i="3"/>
  <c r="AO108" i="3"/>
  <c r="B108" i="3"/>
  <c r="AL107" i="3"/>
  <c r="AK107" i="3"/>
  <c r="AM107" i="3"/>
  <c r="AN107" i="3"/>
  <c r="AO107" i="3"/>
  <c r="B107" i="3"/>
  <c r="AL106" i="3"/>
  <c r="AK106" i="3"/>
  <c r="AM106" i="3"/>
  <c r="AN106" i="3"/>
  <c r="AO106" i="3"/>
  <c r="B106" i="3"/>
  <c r="AL105" i="3"/>
  <c r="AK105" i="3"/>
  <c r="AM105" i="3"/>
  <c r="AN105" i="3"/>
  <c r="AO105" i="3"/>
  <c r="B105" i="3"/>
  <c r="AL104" i="3"/>
  <c r="AK104" i="3"/>
  <c r="AM104" i="3"/>
  <c r="AN104" i="3"/>
  <c r="AO104" i="3"/>
  <c r="B104" i="3"/>
  <c r="AL103" i="3"/>
  <c r="AK103" i="3"/>
  <c r="AM103" i="3"/>
  <c r="AN103" i="3"/>
  <c r="AO103" i="3"/>
  <c r="B103" i="3"/>
  <c r="AL102" i="3"/>
  <c r="AK102" i="3"/>
  <c r="AM102" i="3"/>
  <c r="AN102" i="3"/>
  <c r="AO102" i="3"/>
  <c r="B102" i="3"/>
  <c r="AL101" i="3"/>
  <c r="AK101" i="3"/>
  <c r="AM101" i="3"/>
  <c r="AN101" i="3"/>
  <c r="AO101" i="3"/>
  <c r="B101" i="3"/>
  <c r="AL100" i="3"/>
  <c r="AK100" i="3"/>
  <c r="AM100" i="3"/>
  <c r="AN100" i="3"/>
  <c r="AO100" i="3"/>
  <c r="B100" i="3"/>
  <c r="AL99" i="3"/>
  <c r="AK99" i="3"/>
  <c r="AM99" i="3"/>
  <c r="AN99" i="3"/>
  <c r="AO99" i="3"/>
  <c r="B99" i="3"/>
  <c r="AL98" i="3"/>
  <c r="AK98" i="3"/>
  <c r="AM98" i="3"/>
  <c r="AN98" i="3"/>
  <c r="AO98" i="3"/>
  <c r="B98" i="3"/>
  <c r="AL97" i="3"/>
  <c r="AK97" i="3"/>
  <c r="AM97" i="3"/>
  <c r="AN97" i="3"/>
  <c r="AO97" i="3"/>
  <c r="B97" i="3"/>
  <c r="AL96" i="3"/>
  <c r="AK96" i="3"/>
  <c r="AM96" i="3"/>
  <c r="AN96" i="3"/>
  <c r="AO96" i="3"/>
  <c r="B96" i="3"/>
  <c r="AL95" i="3"/>
  <c r="AK95" i="3"/>
  <c r="AM95" i="3"/>
  <c r="AN95" i="3"/>
  <c r="AO95" i="3"/>
  <c r="B95" i="3"/>
  <c r="AL94" i="3"/>
  <c r="AK94" i="3"/>
  <c r="AM94" i="3"/>
  <c r="AN94" i="3"/>
  <c r="AO94" i="3"/>
  <c r="B94" i="3"/>
  <c r="AL93" i="3"/>
  <c r="AK93" i="3"/>
  <c r="AM93" i="3"/>
  <c r="AN93" i="3"/>
  <c r="AO93" i="3"/>
  <c r="B93" i="3"/>
  <c r="AL92" i="3"/>
  <c r="AK92" i="3"/>
  <c r="AM92" i="3"/>
  <c r="AN92" i="3"/>
  <c r="AO92" i="3"/>
  <c r="B92" i="3"/>
  <c r="AL91" i="3"/>
  <c r="AK91" i="3"/>
  <c r="AM91" i="3"/>
  <c r="AN91" i="3"/>
  <c r="AO91" i="3"/>
  <c r="B91" i="3"/>
  <c r="AL90" i="3"/>
  <c r="AK90" i="3"/>
  <c r="AM90" i="3"/>
  <c r="AN90" i="3"/>
  <c r="AO90" i="3"/>
  <c r="B90" i="3"/>
  <c r="AL89" i="3"/>
  <c r="AK89" i="3"/>
  <c r="AM89" i="3"/>
  <c r="AN89" i="3"/>
  <c r="AO89" i="3"/>
  <c r="B89" i="3"/>
  <c r="AL88" i="3"/>
  <c r="AK88" i="3"/>
  <c r="AM88" i="3"/>
  <c r="AN88" i="3"/>
  <c r="AO88" i="3"/>
  <c r="B88" i="3"/>
  <c r="AL87" i="3"/>
  <c r="AK87" i="3"/>
  <c r="AM87" i="3"/>
  <c r="AN87" i="3"/>
  <c r="AO87" i="3"/>
  <c r="B87" i="3"/>
  <c r="AL86" i="3"/>
  <c r="AK86" i="3"/>
  <c r="AM86" i="3"/>
  <c r="AN86" i="3"/>
  <c r="AO86" i="3"/>
  <c r="B86" i="3"/>
  <c r="AL85" i="3"/>
  <c r="AK85" i="3"/>
  <c r="AM85" i="3"/>
  <c r="AN85" i="3"/>
  <c r="AO85" i="3"/>
  <c r="B85" i="3"/>
  <c r="AL84" i="3"/>
  <c r="AK84" i="3"/>
  <c r="AM84" i="3"/>
  <c r="AN84" i="3"/>
  <c r="AO84" i="3"/>
  <c r="B84" i="3"/>
  <c r="AL83" i="3"/>
  <c r="AK83" i="3"/>
  <c r="AM83" i="3"/>
  <c r="AN83" i="3"/>
  <c r="AO83" i="3"/>
  <c r="B83" i="3"/>
  <c r="AL82" i="3"/>
  <c r="AK82" i="3"/>
  <c r="AM82" i="3"/>
  <c r="AN82" i="3"/>
  <c r="AO82" i="3"/>
  <c r="B82" i="3"/>
  <c r="AL81" i="3"/>
  <c r="AK81" i="3"/>
  <c r="AM81" i="3"/>
  <c r="AN81" i="3"/>
  <c r="AO81" i="3"/>
  <c r="B81" i="3"/>
  <c r="AL80" i="3"/>
  <c r="AK80" i="3"/>
  <c r="AM80" i="3"/>
  <c r="AN80" i="3"/>
  <c r="AO80" i="3"/>
  <c r="B80" i="3"/>
  <c r="AL79" i="3"/>
  <c r="AK79" i="3"/>
  <c r="AM79" i="3"/>
  <c r="AN79" i="3"/>
  <c r="AO79" i="3"/>
  <c r="B79" i="3"/>
  <c r="AL78" i="3"/>
  <c r="AK78" i="3"/>
  <c r="AM78" i="3"/>
  <c r="AN78" i="3"/>
  <c r="AO78" i="3"/>
  <c r="B78" i="3"/>
  <c r="AL77" i="3"/>
  <c r="AK77" i="3"/>
  <c r="AM77" i="3"/>
  <c r="AN77" i="3"/>
  <c r="AO77" i="3"/>
  <c r="B77" i="3"/>
  <c r="AL76" i="3"/>
  <c r="AK76" i="3"/>
  <c r="AM76" i="3"/>
  <c r="AN76" i="3"/>
  <c r="AO76" i="3"/>
  <c r="B76" i="3"/>
  <c r="AL75" i="3"/>
  <c r="AK75" i="3"/>
  <c r="AM75" i="3"/>
  <c r="AN75" i="3"/>
  <c r="AO75" i="3"/>
  <c r="B75" i="3"/>
  <c r="AL74" i="3"/>
  <c r="AK74" i="3"/>
  <c r="AM74" i="3"/>
  <c r="AN74" i="3"/>
  <c r="AO74" i="3"/>
  <c r="B74" i="3"/>
  <c r="AL73" i="3"/>
  <c r="AK73" i="3"/>
  <c r="AM73" i="3"/>
  <c r="AN73" i="3"/>
  <c r="AO73" i="3"/>
  <c r="B73" i="3"/>
  <c r="AL72" i="3"/>
  <c r="AK72" i="3"/>
  <c r="AM72" i="3"/>
  <c r="AN72" i="3"/>
  <c r="AO72" i="3"/>
  <c r="B72" i="3"/>
  <c r="AL71" i="3"/>
  <c r="AK71" i="3"/>
  <c r="AM71" i="3"/>
  <c r="AN71" i="3"/>
  <c r="AO71" i="3"/>
  <c r="B71" i="3"/>
  <c r="AL70" i="3"/>
  <c r="AK70" i="3"/>
  <c r="AM70" i="3"/>
  <c r="AN70" i="3"/>
  <c r="AO70" i="3"/>
  <c r="B70" i="3"/>
  <c r="AL69" i="3"/>
  <c r="AK69" i="3"/>
  <c r="AM69" i="3"/>
  <c r="AN69" i="3"/>
  <c r="AO69" i="3"/>
  <c r="B69" i="3"/>
  <c r="AL68" i="3"/>
  <c r="AK68" i="3"/>
  <c r="AM68" i="3"/>
  <c r="AN68" i="3"/>
  <c r="AO68" i="3"/>
  <c r="B68" i="3"/>
  <c r="AL67" i="3"/>
  <c r="AK67" i="3"/>
  <c r="AM67" i="3"/>
  <c r="AN67" i="3"/>
  <c r="AO67" i="3"/>
  <c r="B67" i="3"/>
  <c r="AL66" i="3"/>
  <c r="AK66" i="3"/>
  <c r="AM66" i="3"/>
  <c r="AN66" i="3"/>
  <c r="AO66" i="3"/>
  <c r="B66" i="3"/>
  <c r="AL65" i="3"/>
  <c r="AK65" i="3"/>
  <c r="AM65" i="3"/>
  <c r="AN65" i="3"/>
  <c r="AO65" i="3"/>
  <c r="B65" i="3"/>
  <c r="AL64" i="3"/>
  <c r="AK64" i="3"/>
  <c r="AM64" i="3"/>
  <c r="AN64" i="3"/>
  <c r="AO64" i="3"/>
  <c r="B64" i="3"/>
  <c r="AL63" i="3"/>
  <c r="AK63" i="3"/>
  <c r="AM63" i="3"/>
  <c r="AN63" i="3"/>
  <c r="AO63" i="3"/>
  <c r="B63" i="3"/>
  <c r="AL62" i="3"/>
  <c r="AK62" i="3"/>
  <c r="AM62" i="3"/>
  <c r="AN62" i="3"/>
  <c r="AO62" i="3"/>
  <c r="B62" i="3"/>
  <c r="AL61" i="3"/>
  <c r="AK61" i="3"/>
  <c r="AM61" i="3"/>
  <c r="AN61" i="3"/>
  <c r="AO61" i="3"/>
  <c r="B61" i="3"/>
  <c r="AL60" i="3"/>
  <c r="AK60" i="3"/>
  <c r="AM60" i="3"/>
  <c r="AN60" i="3"/>
  <c r="AO60" i="3"/>
  <c r="B60" i="3"/>
  <c r="AL59" i="3"/>
  <c r="AK59" i="3"/>
  <c r="AM59" i="3"/>
  <c r="AN59" i="3"/>
  <c r="AO59" i="3"/>
  <c r="B59" i="3"/>
  <c r="AL58" i="3"/>
  <c r="AK58" i="3"/>
  <c r="AM58" i="3"/>
  <c r="AN58" i="3"/>
  <c r="AO58" i="3"/>
  <c r="B58" i="3"/>
  <c r="AL57" i="3"/>
  <c r="AK57" i="3"/>
  <c r="AM57" i="3"/>
  <c r="AN57" i="3"/>
  <c r="AO57" i="3"/>
  <c r="B57" i="3"/>
  <c r="AL56" i="3"/>
  <c r="AK56" i="3"/>
  <c r="AM56" i="3"/>
  <c r="AN56" i="3"/>
  <c r="AO56" i="3"/>
  <c r="B56" i="3"/>
  <c r="AL55" i="3"/>
  <c r="AK55" i="3"/>
  <c r="AM55" i="3"/>
  <c r="AN55" i="3"/>
  <c r="AO55" i="3"/>
  <c r="B55" i="3"/>
  <c r="AL54" i="3"/>
  <c r="AK54" i="3"/>
  <c r="AM54" i="3"/>
  <c r="AN54" i="3"/>
  <c r="AO54" i="3"/>
  <c r="B54" i="3"/>
  <c r="AL53" i="3"/>
  <c r="AK53" i="3"/>
  <c r="AM53" i="3"/>
  <c r="AN53" i="3"/>
  <c r="AO53" i="3"/>
  <c r="B53" i="3"/>
  <c r="AL52" i="3"/>
  <c r="AK52" i="3"/>
  <c r="AM52" i="3"/>
  <c r="AN52" i="3"/>
  <c r="AO52" i="3"/>
  <c r="B52" i="3"/>
  <c r="AL51" i="3"/>
  <c r="AK51" i="3"/>
  <c r="AM51" i="3"/>
  <c r="AN51" i="3"/>
  <c r="AO51" i="3"/>
  <c r="B51" i="3"/>
  <c r="AL50" i="3"/>
  <c r="AK50" i="3"/>
  <c r="AM50" i="3"/>
  <c r="AN50" i="3"/>
  <c r="AO50" i="3"/>
  <c r="B50" i="3"/>
  <c r="AL49" i="3"/>
  <c r="AK49" i="3"/>
  <c r="AM49" i="3"/>
  <c r="AN49" i="3"/>
  <c r="AO49" i="3"/>
  <c r="B49" i="3"/>
  <c r="AL48" i="3"/>
  <c r="AK48" i="3"/>
  <c r="AM48" i="3"/>
  <c r="AN48" i="3"/>
  <c r="AO48" i="3"/>
  <c r="B48" i="3"/>
  <c r="AL47" i="3"/>
  <c r="AK47" i="3"/>
  <c r="AM47" i="3"/>
  <c r="AN47" i="3"/>
  <c r="AO47" i="3"/>
  <c r="B47" i="3"/>
  <c r="AL46" i="3"/>
  <c r="AK46" i="3"/>
  <c r="AM46" i="3"/>
  <c r="AN46" i="3"/>
  <c r="AO46" i="3"/>
  <c r="B46" i="3"/>
  <c r="AL45" i="3"/>
  <c r="AK45" i="3"/>
  <c r="AM45" i="3"/>
  <c r="AN45" i="3"/>
  <c r="AO45" i="3"/>
  <c r="B45" i="3"/>
  <c r="AL44" i="3"/>
  <c r="AK44" i="3"/>
  <c r="AM44" i="3"/>
  <c r="AN44" i="3"/>
  <c r="AO44" i="3"/>
  <c r="B44" i="3"/>
  <c r="AL43" i="3"/>
  <c r="AK43" i="3"/>
  <c r="AM43" i="3"/>
  <c r="AN43" i="3"/>
  <c r="AO43" i="3"/>
  <c r="B43" i="3"/>
  <c r="AL42" i="3"/>
  <c r="AK42" i="3"/>
  <c r="AM42" i="3"/>
  <c r="AN42" i="3"/>
  <c r="AO42" i="3"/>
  <c r="B42" i="3"/>
  <c r="AL41" i="3"/>
  <c r="AK41" i="3"/>
  <c r="AM41" i="3"/>
  <c r="AN41" i="3"/>
  <c r="AO41" i="3"/>
  <c r="B41" i="3"/>
  <c r="AL40" i="3"/>
  <c r="AK40" i="3"/>
  <c r="AM40" i="3"/>
  <c r="AN40" i="3"/>
  <c r="AO40" i="3"/>
  <c r="B40" i="3"/>
  <c r="AL39" i="3"/>
  <c r="AK39" i="3"/>
  <c r="AM39" i="3"/>
  <c r="AN39" i="3"/>
  <c r="AO39" i="3"/>
  <c r="B39" i="3"/>
  <c r="AL38" i="3"/>
  <c r="AK38" i="3"/>
  <c r="AM38" i="3"/>
  <c r="AN38" i="3"/>
  <c r="AO38" i="3"/>
  <c r="B38" i="3"/>
  <c r="AL37" i="3"/>
  <c r="AK37" i="3"/>
  <c r="AM37" i="3"/>
  <c r="AN37" i="3"/>
  <c r="AO37" i="3"/>
  <c r="B37" i="3"/>
  <c r="AL36" i="3"/>
  <c r="AK36" i="3"/>
  <c r="AM36" i="3"/>
  <c r="AN36" i="3"/>
  <c r="AO36" i="3"/>
  <c r="B36" i="3"/>
  <c r="AL35" i="3"/>
  <c r="AK35" i="3"/>
  <c r="AM35" i="3"/>
  <c r="AN35" i="3"/>
  <c r="AO35" i="3"/>
  <c r="B35" i="3"/>
  <c r="AL34" i="3"/>
  <c r="AK34" i="3"/>
  <c r="AM34" i="3"/>
  <c r="AN34" i="3"/>
  <c r="AO34" i="3"/>
  <c r="B34" i="3"/>
  <c r="AL33" i="3"/>
  <c r="AK33" i="3"/>
  <c r="AM33" i="3"/>
  <c r="AN33" i="3"/>
  <c r="AO33" i="3"/>
  <c r="B33" i="3"/>
  <c r="AL32" i="3"/>
  <c r="AK32" i="3"/>
  <c r="AM32" i="3"/>
  <c r="AN32" i="3"/>
  <c r="AO32" i="3"/>
  <c r="B32" i="3"/>
  <c r="AL31" i="3"/>
  <c r="AK31" i="3"/>
  <c r="AM31" i="3"/>
  <c r="AN31" i="3"/>
  <c r="AO31" i="3"/>
  <c r="B31" i="3"/>
  <c r="AL30" i="3"/>
  <c r="AK30" i="3"/>
  <c r="AM30" i="3"/>
  <c r="AN30" i="3"/>
  <c r="AO30" i="3"/>
  <c r="B30" i="3"/>
  <c r="AL29" i="3"/>
  <c r="AK29" i="3"/>
  <c r="AM29" i="3"/>
  <c r="AN29" i="3"/>
  <c r="AO29" i="3"/>
  <c r="B29" i="3"/>
  <c r="AL28" i="3"/>
  <c r="AK28" i="3"/>
  <c r="AM28" i="3"/>
  <c r="AN28" i="3"/>
  <c r="AO28" i="3"/>
  <c r="B28" i="3"/>
  <c r="AL27" i="3"/>
  <c r="AK27" i="3"/>
  <c r="AM27" i="3"/>
  <c r="AN27" i="3"/>
  <c r="AO27" i="3"/>
  <c r="B27" i="3"/>
  <c r="AL26" i="3"/>
  <c r="AK26" i="3"/>
  <c r="AM26" i="3"/>
  <c r="AN26" i="3"/>
  <c r="AO26" i="3"/>
  <c r="B26" i="3"/>
  <c r="AL25" i="3"/>
  <c r="AK25" i="3"/>
  <c r="AM25" i="3"/>
  <c r="AN25" i="3"/>
  <c r="AO25" i="3"/>
  <c r="B25" i="3"/>
  <c r="AL24" i="3"/>
  <c r="AK24" i="3"/>
  <c r="AM24" i="3"/>
  <c r="AN24" i="3"/>
  <c r="AO24" i="3"/>
  <c r="B24" i="3"/>
  <c r="AL23" i="3"/>
  <c r="AK23" i="3"/>
  <c r="AM23" i="3"/>
  <c r="AN23" i="3"/>
  <c r="AO23" i="3"/>
  <c r="B23" i="3"/>
  <c r="AL22" i="3"/>
  <c r="AK22" i="3"/>
  <c r="AM22" i="3"/>
  <c r="AN22" i="3"/>
  <c r="AO22" i="3"/>
  <c r="B22" i="3"/>
  <c r="AL21" i="3"/>
  <c r="AK21" i="3"/>
  <c r="AM21" i="3"/>
  <c r="AN21" i="3"/>
  <c r="AO21" i="3"/>
  <c r="B21" i="3"/>
  <c r="AL20" i="3"/>
  <c r="AK20" i="3"/>
  <c r="AM20" i="3"/>
  <c r="AN20" i="3"/>
  <c r="AO20" i="3"/>
  <c r="B20" i="3"/>
  <c r="AL19" i="3"/>
  <c r="AK19" i="3"/>
  <c r="AM19" i="3"/>
  <c r="AN19" i="3"/>
  <c r="AO19" i="3"/>
  <c r="B19" i="3"/>
  <c r="AL18" i="3"/>
  <c r="AK18" i="3"/>
  <c r="AM18" i="3"/>
  <c r="AN18" i="3"/>
  <c r="AO18" i="3"/>
  <c r="B18" i="3"/>
  <c r="AL17" i="3"/>
  <c r="AK17" i="3"/>
  <c r="AM17" i="3"/>
  <c r="AN17" i="3"/>
  <c r="AO17" i="3"/>
  <c r="B17" i="3"/>
  <c r="AL16" i="3"/>
  <c r="AK16" i="3"/>
  <c r="AM16" i="3"/>
  <c r="AN16" i="3"/>
  <c r="AO16" i="3"/>
  <c r="B16" i="3"/>
  <c r="AL15" i="3"/>
  <c r="AK15" i="3"/>
  <c r="AM15" i="3"/>
  <c r="AN15" i="3"/>
  <c r="AO15" i="3"/>
  <c r="B15" i="3"/>
  <c r="AL14" i="3"/>
  <c r="AK14" i="3"/>
  <c r="AM14" i="3"/>
  <c r="AN14" i="3"/>
  <c r="AO14" i="3"/>
  <c r="B14" i="3"/>
  <c r="AL13" i="3"/>
  <c r="AK13" i="3"/>
  <c r="AM13" i="3"/>
  <c r="AN13" i="3"/>
  <c r="AO13" i="3"/>
  <c r="B13" i="3"/>
  <c r="AL12" i="3"/>
  <c r="AK12" i="3"/>
  <c r="AM12" i="3"/>
  <c r="AN12" i="3"/>
  <c r="AO12" i="3"/>
  <c r="B12" i="3"/>
  <c r="AL11" i="3"/>
  <c r="AK11" i="3"/>
  <c r="AM11" i="3"/>
  <c r="AN11" i="3"/>
  <c r="AO11" i="3"/>
  <c r="B11" i="3"/>
  <c r="AL10" i="3"/>
  <c r="AK10" i="3"/>
  <c r="AM10" i="3"/>
  <c r="AN10" i="3"/>
  <c r="AO10" i="3"/>
  <c r="B10" i="3"/>
  <c r="AL9" i="3"/>
  <c r="AK9" i="3"/>
  <c r="AM9" i="3"/>
  <c r="AN9" i="3"/>
  <c r="AO9" i="3"/>
  <c r="B9" i="3"/>
  <c r="AL8" i="3"/>
  <c r="AK8" i="3"/>
  <c r="AM8" i="3"/>
  <c r="AN8" i="3"/>
  <c r="AO8" i="3"/>
  <c r="B8" i="3"/>
  <c r="AL7" i="3"/>
  <c r="AK7" i="3"/>
  <c r="AM7" i="3"/>
  <c r="AN7" i="3"/>
  <c r="AO7" i="3"/>
  <c r="B7" i="3"/>
  <c r="AL6" i="3"/>
  <c r="AK6" i="3"/>
  <c r="AM6" i="3"/>
  <c r="AN6" i="3"/>
  <c r="AO6" i="3"/>
  <c r="B6" i="3"/>
  <c r="AF194" i="3"/>
  <c r="AF5" i="3"/>
  <c r="AL5" i="3"/>
  <c r="AK5" i="3"/>
  <c r="AM5" i="3"/>
  <c r="AN5" i="3"/>
  <c r="AO5" i="3"/>
  <c r="B5" i="3"/>
  <c r="AP626" i="3"/>
  <c r="AL717" i="3"/>
  <c r="AJ717" i="3"/>
  <c r="AK717" i="3"/>
  <c r="AM717" i="3"/>
  <c r="AN717" i="3"/>
  <c r="AO717" i="3"/>
  <c r="B717" i="3"/>
  <c r="AL716" i="3"/>
  <c r="AJ716" i="3"/>
  <c r="AK716" i="3"/>
  <c r="AM716" i="3"/>
  <c r="AN716" i="3"/>
  <c r="AO716" i="3"/>
  <c r="B716" i="3"/>
  <c r="AL715" i="3"/>
  <c r="AJ715" i="3"/>
  <c r="AK715" i="3"/>
  <c r="AM715" i="3"/>
  <c r="AN715" i="3"/>
  <c r="AO715" i="3"/>
  <c r="B715" i="3"/>
  <c r="AL714" i="3"/>
  <c r="AJ714" i="3"/>
  <c r="AK714" i="3"/>
  <c r="AM714" i="3"/>
  <c r="AN714" i="3"/>
  <c r="AO714" i="3"/>
  <c r="B714" i="3"/>
  <c r="AL713" i="3"/>
  <c r="AJ713" i="3"/>
  <c r="AK713" i="3"/>
  <c r="AM713" i="3"/>
  <c r="AN713" i="3"/>
  <c r="AO713" i="3"/>
  <c r="B713" i="3"/>
  <c r="AL712" i="3"/>
  <c r="AJ712" i="3"/>
  <c r="AK712" i="3"/>
  <c r="AM712" i="3"/>
  <c r="AN712" i="3"/>
  <c r="AO712" i="3"/>
  <c r="B712" i="3"/>
  <c r="AL711" i="3"/>
  <c r="AJ711" i="3"/>
  <c r="AK711" i="3"/>
  <c r="AM711" i="3"/>
  <c r="AN711" i="3"/>
  <c r="AO711" i="3"/>
  <c r="B711" i="3"/>
  <c r="AL710" i="3"/>
  <c r="AJ710" i="3"/>
  <c r="AK710" i="3"/>
  <c r="AM710" i="3"/>
  <c r="AN710" i="3"/>
  <c r="AO710" i="3"/>
  <c r="B710" i="3"/>
  <c r="AL709" i="3"/>
  <c r="AJ709" i="3"/>
  <c r="AK709" i="3"/>
  <c r="AM709" i="3"/>
  <c r="AN709" i="3"/>
  <c r="AO709" i="3"/>
  <c r="B709" i="3"/>
  <c r="AL708" i="3"/>
  <c r="AJ708" i="3"/>
  <c r="AK708" i="3"/>
  <c r="AM708" i="3"/>
  <c r="AN708" i="3"/>
  <c r="AO708" i="3"/>
  <c r="B708" i="3"/>
  <c r="AL707" i="3"/>
  <c r="AJ707" i="3"/>
  <c r="AK707" i="3"/>
  <c r="AM707" i="3"/>
  <c r="AN707" i="3"/>
  <c r="AO707" i="3"/>
  <c r="B707" i="3"/>
  <c r="AL706" i="3"/>
  <c r="AJ706" i="3"/>
  <c r="AK706" i="3"/>
  <c r="AM706" i="3"/>
  <c r="AN706" i="3"/>
  <c r="AO706" i="3"/>
  <c r="B706" i="3"/>
  <c r="AL705" i="3"/>
  <c r="AJ705" i="3"/>
  <c r="AK705" i="3"/>
  <c r="AM705" i="3"/>
  <c r="AN705" i="3"/>
  <c r="AO705" i="3"/>
  <c r="B705" i="3"/>
  <c r="AL704" i="3"/>
  <c r="AJ704" i="3"/>
  <c r="AK704" i="3"/>
  <c r="AM704" i="3"/>
  <c r="AN704" i="3"/>
  <c r="AO704" i="3"/>
  <c r="B704" i="3"/>
  <c r="AL703" i="3"/>
  <c r="AJ703" i="3"/>
  <c r="AK703" i="3"/>
  <c r="AM703" i="3"/>
  <c r="AN703" i="3"/>
  <c r="AO703" i="3"/>
  <c r="B703" i="3"/>
  <c r="AL702" i="3"/>
  <c r="AJ702" i="3"/>
  <c r="AK702" i="3"/>
  <c r="AM702" i="3"/>
  <c r="AN702" i="3"/>
  <c r="AO702" i="3"/>
  <c r="B702" i="3"/>
  <c r="AL701" i="3"/>
  <c r="AJ701" i="3"/>
  <c r="AK701" i="3"/>
  <c r="AM701" i="3"/>
  <c r="AN701" i="3"/>
  <c r="AO701" i="3"/>
  <c r="B701" i="3"/>
  <c r="AL700" i="3"/>
  <c r="AJ700" i="3"/>
  <c r="AK700" i="3"/>
  <c r="AM700" i="3"/>
  <c r="AN700" i="3"/>
  <c r="AO700" i="3"/>
  <c r="B700" i="3"/>
  <c r="AL699" i="3"/>
  <c r="AJ699" i="3"/>
  <c r="AK699" i="3"/>
  <c r="AM699" i="3"/>
  <c r="AN699" i="3"/>
  <c r="AO699" i="3"/>
  <c r="B699" i="3"/>
  <c r="AL698" i="3"/>
  <c r="AJ698" i="3"/>
  <c r="AK698" i="3"/>
  <c r="AM698" i="3"/>
  <c r="AN698" i="3"/>
  <c r="AO698" i="3"/>
  <c r="B698" i="3"/>
  <c r="AL697" i="3"/>
  <c r="AJ697" i="3"/>
  <c r="AK697" i="3"/>
  <c r="AM697" i="3"/>
  <c r="AN697" i="3"/>
  <c r="AO697" i="3"/>
  <c r="B697" i="3"/>
  <c r="AL696" i="3"/>
  <c r="AJ696" i="3"/>
  <c r="AK696" i="3"/>
  <c r="AM696" i="3"/>
  <c r="AN696" i="3"/>
  <c r="AO696" i="3"/>
  <c r="B696" i="3"/>
  <c r="AL695" i="3"/>
  <c r="AJ695" i="3"/>
  <c r="AK695" i="3"/>
  <c r="AM695" i="3"/>
  <c r="AN695" i="3"/>
  <c r="AO695" i="3"/>
  <c r="B695" i="3"/>
  <c r="AL694" i="3"/>
  <c r="AJ694" i="3"/>
  <c r="AK694" i="3"/>
  <c r="AM694" i="3"/>
  <c r="AN694" i="3"/>
  <c r="AO694" i="3"/>
  <c r="B694" i="3"/>
  <c r="AL693" i="3"/>
  <c r="AJ693" i="3"/>
  <c r="AK693" i="3"/>
  <c r="AM693" i="3"/>
  <c r="AN693" i="3"/>
  <c r="AO693" i="3"/>
  <c r="B693" i="3"/>
  <c r="AL692" i="3"/>
  <c r="AJ692" i="3"/>
  <c r="AK692" i="3"/>
  <c r="AM692" i="3"/>
  <c r="AN692" i="3"/>
  <c r="AO692" i="3"/>
  <c r="B692" i="3"/>
  <c r="AL691" i="3"/>
  <c r="AJ691" i="3"/>
  <c r="AK691" i="3"/>
  <c r="AM691" i="3"/>
  <c r="AN691" i="3"/>
  <c r="AO691" i="3"/>
  <c r="B691" i="3"/>
  <c r="AL690" i="3"/>
  <c r="AJ690" i="3"/>
  <c r="AK690" i="3"/>
  <c r="AM690" i="3"/>
  <c r="AN690" i="3"/>
  <c r="AO690" i="3"/>
  <c r="B690" i="3"/>
  <c r="AL689" i="3"/>
  <c r="AJ689" i="3"/>
  <c r="AK689" i="3"/>
  <c r="AM689" i="3"/>
  <c r="AN689" i="3"/>
  <c r="AO689" i="3"/>
  <c r="B689" i="3"/>
  <c r="AL688" i="3"/>
  <c r="AJ688" i="3"/>
  <c r="AK688" i="3"/>
  <c r="AM688" i="3"/>
  <c r="AN688" i="3"/>
  <c r="AO688" i="3"/>
  <c r="B688" i="3"/>
  <c r="AL687" i="3"/>
  <c r="AJ687" i="3"/>
  <c r="AK687" i="3"/>
  <c r="AM687" i="3"/>
  <c r="AN687" i="3"/>
  <c r="AO687" i="3"/>
  <c r="B687" i="3"/>
  <c r="AL686" i="3"/>
  <c r="AJ686" i="3"/>
  <c r="AK686" i="3"/>
  <c r="AM686" i="3"/>
  <c r="AN686" i="3"/>
  <c r="AO686" i="3"/>
  <c r="B686" i="3"/>
  <c r="AL685" i="3"/>
  <c r="AJ685" i="3"/>
  <c r="AK685" i="3"/>
  <c r="AM685" i="3"/>
  <c r="AN685" i="3"/>
  <c r="AO685" i="3"/>
  <c r="B685" i="3"/>
  <c r="AL684" i="3"/>
  <c r="AJ684" i="3"/>
  <c r="AK684" i="3"/>
  <c r="AM684" i="3"/>
  <c r="AN684" i="3"/>
  <c r="AO684" i="3"/>
  <c r="B684" i="3"/>
  <c r="AL683" i="3"/>
  <c r="AJ683" i="3"/>
  <c r="AK683" i="3"/>
  <c r="AM683" i="3"/>
  <c r="AN683" i="3"/>
  <c r="AO683" i="3"/>
  <c r="B683" i="3"/>
  <c r="AL682" i="3"/>
  <c r="AJ682" i="3"/>
  <c r="AK682" i="3"/>
  <c r="AM682" i="3"/>
  <c r="AN682" i="3"/>
  <c r="AO682" i="3"/>
  <c r="B682" i="3"/>
  <c r="AL681" i="3"/>
  <c r="AJ681" i="3"/>
  <c r="AK681" i="3"/>
  <c r="AM681" i="3"/>
  <c r="AN681" i="3"/>
  <c r="AO681" i="3"/>
  <c r="B681" i="3"/>
  <c r="AL680" i="3"/>
  <c r="AJ680" i="3"/>
  <c r="AK680" i="3"/>
  <c r="AM680" i="3"/>
  <c r="AN680" i="3"/>
  <c r="AO680" i="3"/>
  <c r="B680" i="3"/>
  <c r="AL679" i="3"/>
  <c r="AJ679" i="3"/>
  <c r="AK679" i="3"/>
  <c r="AM679" i="3"/>
  <c r="AN679" i="3"/>
  <c r="AO679" i="3"/>
  <c r="B679" i="3"/>
  <c r="AL678" i="3"/>
  <c r="AJ678" i="3"/>
  <c r="AK678" i="3"/>
  <c r="AM678" i="3"/>
  <c r="AN678" i="3"/>
  <c r="AO678" i="3"/>
  <c r="B678" i="3"/>
  <c r="AL677" i="3"/>
  <c r="AJ677" i="3"/>
  <c r="AK677" i="3"/>
  <c r="AM677" i="3"/>
  <c r="AN677" i="3"/>
  <c r="AO677" i="3"/>
  <c r="B677" i="3"/>
  <c r="AL676" i="3"/>
  <c r="AJ676" i="3"/>
  <c r="AK676" i="3"/>
  <c r="AM676" i="3"/>
  <c r="AN676" i="3"/>
  <c r="AO676" i="3"/>
  <c r="B676" i="3"/>
  <c r="AL675" i="3"/>
  <c r="AJ675" i="3"/>
  <c r="AK675" i="3"/>
  <c r="AM675" i="3"/>
  <c r="AN675" i="3"/>
  <c r="AO675" i="3"/>
  <c r="B675" i="3"/>
  <c r="AL674" i="3"/>
  <c r="AJ674" i="3"/>
  <c r="AK674" i="3"/>
  <c r="AM674" i="3"/>
  <c r="AN674" i="3"/>
  <c r="AO674" i="3"/>
  <c r="B674" i="3"/>
  <c r="AL673" i="3"/>
  <c r="AJ673" i="3"/>
  <c r="AK673" i="3"/>
  <c r="AM673" i="3"/>
  <c r="AN673" i="3"/>
  <c r="AO673" i="3"/>
  <c r="B673" i="3"/>
  <c r="AL672" i="3"/>
  <c r="AJ672" i="3"/>
  <c r="AK672" i="3"/>
  <c r="AM672" i="3"/>
  <c r="AN672" i="3"/>
  <c r="AO672" i="3"/>
  <c r="B672" i="3"/>
  <c r="AL671" i="3"/>
  <c r="AJ671" i="3"/>
  <c r="AK671" i="3"/>
  <c r="AM671" i="3"/>
  <c r="AN671" i="3"/>
  <c r="AO671" i="3"/>
  <c r="B671" i="3"/>
  <c r="AL670" i="3"/>
  <c r="AJ670" i="3"/>
  <c r="AK670" i="3"/>
  <c r="AM670" i="3"/>
  <c r="AN670" i="3"/>
  <c r="AO670" i="3"/>
  <c r="B670" i="3"/>
  <c r="AL669" i="3"/>
  <c r="AJ669" i="3"/>
  <c r="AK669" i="3"/>
  <c r="AM669" i="3"/>
  <c r="AN669" i="3"/>
  <c r="AO669" i="3"/>
  <c r="B669" i="3"/>
  <c r="AL668" i="3"/>
  <c r="AJ668" i="3"/>
  <c r="AK668" i="3"/>
  <c r="AM668" i="3"/>
  <c r="AN668" i="3"/>
  <c r="AO668" i="3"/>
  <c r="B668" i="3"/>
  <c r="AL667" i="3"/>
  <c r="AJ667" i="3"/>
  <c r="AK667" i="3"/>
  <c r="AM667" i="3"/>
  <c r="AN667" i="3"/>
  <c r="AO667" i="3"/>
  <c r="B667" i="3"/>
  <c r="AL666" i="3"/>
  <c r="AJ666" i="3"/>
  <c r="AK666" i="3"/>
  <c r="AM666" i="3"/>
  <c r="AN666" i="3"/>
  <c r="AO666" i="3"/>
  <c r="B666" i="3"/>
  <c r="AL665" i="3"/>
  <c r="AJ665" i="3"/>
  <c r="AK665" i="3"/>
  <c r="AM665" i="3"/>
  <c r="AN665" i="3"/>
  <c r="AO665" i="3"/>
  <c r="B665" i="3"/>
  <c r="AL664" i="3"/>
  <c r="AJ664" i="3"/>
  <c r="AK664" i="3"/>
  <c r="AM664" i="3"/>
  <c r="AN664" i="3"/>
  <c r="AO664" i="3"/>
  <c r="B664" i="3"/>
  <c r="AL663" i="3"/>
  <c r="AJ663" i="3"/>
  <c r="AK663" i="3"/>
  <c r="AM663" i="3"/>
  <c r="AN663" i="3"/>
  <c r="AO663" i="3"/>
  <c r="B663" i="3"/>
  <c r="AL662" i="3"/>
  <c r="AJ662" i="3"/>
  <c r="AK662" i="3"/>
  <c r="AM662" i="3"/>
  <c r="AN662" i="3"/>
  <c r="AO662" i="3"/>
  <c r="B662" i="3"/>
  <c r="AL661" i="3"/>
  <c r="AJ661" i="3"/>
  <c r="AK661" i="3"/>
  <c r="AM661" i="3"/>
  <c r="AN661" i="3"/>
  <c r="AO661" i="3"/>
  <c r="B661" i="3"/>
  <c r="AL660" i="3"/>
  <c r="AJ660" i="3"/>
  <c r="AK660" i="3"/>
  <c r="AM660" i="3"/>
  <c r="AN660" i="3"/>
  <c r="AO660" i="3"/>
  <c r="B660" i="3"/>
  <c r="AL659" i="3"/>
  <c r="AJ659" i="3"/>
  <c r="AK659" i="3"/>
  <c r="AM659" i="3"/>
  <c r="AN659" i="3"/>
  <c r="AO659" i="3"/>
  <c r="B659" i="3"/>
  <c r="AL658" i="3"/>
  <c r="AJ658" i="3"/>
  <c r="AK658" i="3"/>
  <c r="AM658" i="3"/>
  <c r="AN658" i="3"/>
  <c r="AO658" i="3"/>
  <c r="B658" i="3"/>
  <c r="AL657" i="3"/>
  <c r="AJ657" i="3"/>
  <c r="AK657" i="3"/>
  <c r="AM657" i="3"/>
  <c r="AN657" i="3"/>
  <c r="AO657" i="3"/>
  <c r="B657" i="3"/>
  <c r="AL656" i="3"/>
  <c r="AJ656" i="3"/>
  <c r="AK656" i="3"/>
  <c r="AM656" i="3"/>
  <c r="AN656" i="3"/>
  <c r="AO656" i="3"/>
  <c r="B656" i="3"/>
  <c r="AL655" i="3"/>
  <c r="AJ655" i="3"/>
  <c r="AK655" i="3"/>
  <c r="AM655" i="3"/>
  <c r="AN655" i="3"/>
  <c r="AO655" i="3"/>
  <c r="B655" i="3"/>
  <c r="AL654" i="3"/>
  <c r="AJ654" i="3"/>
  <c r="AK654" i="3"/>
  <c r="AM654" i="3"/>
  <c r="AN654" i="3"/>
  <c r="AO654" i="3"/>
  <c r="B654" i="3"/>
  <c r="AL653" i="3"/>
  <c r="AJ653" i="3"/>
  <c r="AK653" i="3"/>
  <c r="AM653" i="3"/>
  <c r="AN653" i="3"/>
  <c r="AO653" i="3"/>
  <c r="B653" i="3"/>
  <c r="AL652" i="3"/>
  <c r="AJ652" i="3"/>
  <c r="AK652" i="3"/>
  <c r="AM652" i="3"/>
  <c r="AN652" i="3"/>
  <c r="AO652" i="3"/>
  <c r="B652" i="3"/>
  <c r="AL651" i="3"/>
  <c r="AJ651" i="3"/>
  <c r="AK651" i="3"/>
  <c r="AM651" i="3"/>
  <c r="AN651" i="3"/>
  <c r="AO651" i="3"/>
  <c r="B651" i="3"/>
  <c r="AL650" i="3"/>
  <c r="AJ650" i="3"/>
  <c r="AK650" i="3"/>
  <c r="AM650" i="3"/>
  <c r="AN650" i="3"/>
  <c r="AO650" i="3"/>
  <c r="B650" i="3"/>
  <c r="AL649" i="3"/>
  <c r="AJ649" i="3"/>
  <c r="AK649" i="3"/>
  <c r="AM649" i="3"/>
  <c r="AN649" i="3"/>
  <c r="AO649" i="3"/>
  <c r="B649" i="3"/>
  <c r="AL648" i="3"/>
  <c r="AJ648" i="3"/>
  <c r="AK648" i="3"/>
  <c r="AM648" i="3"/>
  <c r="AN648" i="3"/>
  <c r="AO648" i="3"/>
  <c r="B648" i="3"/>
  <c r="AL647" i="3"/>
  <c r="AJ647" i="3"/>
  <c r="AK647" i="3"/>
  <c r="AM647" i="3"/>
  <c r="AN647" i="3"/>
  <c r="AO647" i="3"/>
  <c r="B647" i="3"/>
  <c r="AL646" i="3"/>
  <c r="AJ646" i="3"/>
  <c r="AK646" i="3"/>
  <c r="AM646" i="3"/>
  <c r="AN646" i="3"/>
  <c r="AO646" i="3"/>
  <c r="B646" i="3"/>
  <c r="AL645" i="3"/>
  <c r="AJ645" i="3"/>
  <c r="AK645" i="3"/>
  <c r="AM645" i="3"/>
  <c r="AN645" i="3"/>
  <c r="AO645" i="3"/>
  <c r="B645" i="3"/>
  <c r="AL644" i="3"/>
  <c r="AJ644" i="3"/>
  <c r="AK644" i="3"/>
  <c r="AM644" i="3"/>
  <c r="AN644" i="3"/>
  <c r="AO644" i="3"/>
  <c r="B644" i="3"/>
  <c r="AL643" i="3"/>
  <c r="AJ643" i="3"/>
  <c r="AK643" i="3"/>
  <c r="AM643" i="3"/>
  <c r="AN643" i="3"/>
  <c r="AO643" i="3"/>
  <c r="B643" i="3"/>
  <c r="AL642" i="3"/>
  <c r="AJ642" i="3"/>
  <c r="AK642" i="3"/>
  <c r="AM642" i="3"/>
  <c r="AN642" i="3"/>
  <c r="AO642" i="3"/>
  <c r="B642" i="3"/>
  <c r="AL641" i="3"/>
  <c r="AJ641" i="3"/>
  <c r="AK641" i="3"/>
  <c r="AM641" i="3"/>
  <c r="AN641" i="3"/>
  <c r="AO641" i="3"/>
  <c r="B641" i="3"/>
  <c r="AL640" i="3"/>
  <c r="AJ640" i="3"/>
  <c r="AK640" i="3"/>
  <c r="AM640" i="3"/>
  <c r="AN640" i="3"/>
  <c r="AO640" i="3"/>
  <c r="B640" i="3"/>
  <c r="AL639" i="3"/>
  <c r="AJ639" i="3"/>
  <c r="AK639" i="3"/>
  <c r="AM639" i="3"/>
  <c r="AN639" i="3"/>
  <c r="AO639" i="3"/>
  <c r="B639" i="3"/>
  <c r="AL638" i="3"/>
  <c r="AJ638" i="3"/>
  <c r="AK638" i="3"/>
  <c r="AM638" i="3"/>
  <c r="AN638" i="3"/>
  <c r="AO638" i="3"/>
  <c r="B638" i="3"/>
  <c r="AL637" i="3"/>
  <c r="AJ637" i="3"/>
  <c r="AK637" i="3"/>
  <c r="AM637" i="3"/>
  <c r="AN637" i="3"/>
  <c r="AO637" i="3"/>
  <c r="B637" i="3"/>
  <c r="AL636" i="3"/>
  <c r="AJ636" i="3"/>
  <c r="AK636" i="3"/>
  <c r="AM636" i="3"/>
  <c r="AN636" i="3"/>
  <c r="AO636" i="3"/>
  <c r="B636" i="3"/>
  <c r="AL635" i="3"/>
  <c r="AJ635" i="3"/>
  <c r="AK635" i="3"/>
  <c r="AM635" i="3"/>
  <c r="AN635" i="3"/>
  <c r="AO635" i="3"/>
  <c r="B635" i="3"/>
  <c r="AL634" i="3"/>
  <c r="AJ634" i="3"/>
  <c r="AK634" i="3"/>
  <c r="AM634" i="3"/>
  <c r="AN634" i="3"/>
  <c r="AO634" i="3"/>
  <c r="B634" i="3"/>
  <c r="AL633" i="3"/>
  <c r="AJ633" i="3"/>
  <c r="AK633" i="3"/>
  <c r="AM633" i="3"/>
  <c r="AN633" i="3"/>
  <c r="AO633" i="3"/>
  <c r="B633" i="3"/>
  <c r="AL632" i="3"/>
  <c r="AJ632" i="3"/>
  <c r="AK632" i="3"/>
  <c r="AM632" i="3"/>
  <c r="AN632" i="3"/>
  <c r="AO632" i="3"/>
  <c r="B632" i="3"/>
  <c r="AL631" i="3"/>
  <c r="AJ631" i="3"/>
  <c r="AK631" i="3"/>
  <c r="AM631" i="3"/>
  <c r="AN631" i="3"/>
  <c r="AO631" i="3"/>
  <c r="B631" i="3"/>
  <c r="AL630" i="3"/>
  <c r="AJ630" i="3"/>
  <c r="AK630" i="3"/>
  <c r="AM630" i="3"/>
  <c r="AN630" i="3"/>
  <c r="AO630" i="3"/>
  <c r="B630" i="3"/>
  <c r="AL629" i="3"/>
  <c r="AJ629" i="3"/>
  <c r="AK629" i="3"/>
  <c r="AM629" i="3"/>
  <c r="AN629" i="3"/>
  <c r="AO629" i="3"/>
  <c r="B629" i="3"/>
  <c r="AL628" i="3"/>
  <c r="AJ628" i="3"/>
  <c r="AK628" i="3"/>
  <c r="AM628" i="3"/>
  <c r="AN628" i="3"/>
  <c r="AO628" i="3"/>
  <c r="B628" i="3"/>
  <c r="AL627" i="3"/>
  <c r="AJ627" i="3"/>
  <c r="AK627" i="3"/>
  <c r="AM627" i="3"/>
  <c r="AN627" i="3"/>
  <c r="AO627" i="3"/>
  <c r="B627" i="3"/>
  <c r="AP716" i="3"/>
  <c r="AP715" i="3"/>
  <c r="AP714" i="3"/>
  <c r="AP713" i="3"/>
  <c r="AP712" i="3"/>
  <c r="AP711" i="3"/>
  <c r="AP710" i="3"/>
  <c r="AP709" i="3"/>
  <c r="AP708" i="3"/>
  <c r="AP707" i="3"/>
  <c r="AP706" i="3"/>
  <c r="AP705" i="3"/>
  <c r="AP704" i="3"/>
  <c r="AP703" i="3"/>
  <c r="AP702" i="3"/>
  <c r="AP701" i="3"/>
  <c r="AP700" i="3"/>
  <c r="AP699" i="3"/>
  <c r="AP698" i="3"/>
  <c r="AP697" i="3"/>
  <c r="AP696" i="3"/>
  <c r="AP695" i="3"/>
  <c r="AP694" i="3"/>
  <c r="AP693" i="3"/>
  <c r="AP692" i="3"/>
  <c r="AP691" i="3"/>
  <c r="AP690" i="3"/>
  <c r="AP689" i="3"/>
  <c r="AP688" i="3"/>
  <c r="AP687" i="3"/>
  <c r="AP686" i="3"/>
  <c r="AP685" i="3"/>
  <c r="AP684" i="3"/>
  <c r="AP683" i="3"/>
  <c r="AP682" i="3"/>
  <c r="AP681" i="3"/>
  <c r="AP680" i="3"/>
  <c r="AP679" i="3"/>
  <c r="AP678" i="3"/>
  <c r="AP677" i="3"/>
  <c r="AP676" i="3"/>
  <c r="AP675" i="3"/>
  <c r="AP674" i="3"/>
  <c r="AP673" i="3"/>
  <c r="AP672" i="3"/>
  <c r="AP671" i="3"/>
  <c r="AP670" i="3"/>
  <c r="AP669" i="3"/>
  <c r="AP668" i="3"/>
  <c r="AP667" i="3"/>
  <c r="AP666" i="3"/>
  <c r="AP665" i="3"/>
  <c r="AP664" i="3"/>
  <c r="AP663" i="3"/>
  <c r="AP662" i="3"/>
  <c r="AP661" i="3"/>
  <c r="AP660" i="3"/>
  <c r="AP659" i="3"/>
  <c r="AP658" i="3"/>
  <c r="AP657" i="3"/>
  <c r="AP656" i="3"/>
  <c r="AP655" i="3"/>
  <c r="AP654" i="3"/>
  <c r="AP653" i="3"/>
  <c r="AP652" i="3"/>
  <c r="AP651" i="3"/>
  <c r="AP650" i="3"/>
  <c r="AP649" i="3"/>
  <c r="AP648" i="3"/>
  <c r="AP647" i="3"/>
  <c r="AP646" i="3"/>
  <c r="AP645" i="3"/>
  <c r="AP644" i="3"/>
  <c r="AP643" i="3"/>
  <c r="AP642" i="3"/>
  <c r="AP641" i="3"/>
  <c r="AP640" i="3"/>
  <c r="AP639" i="3"/>
  <c r="AP638" i="3"/>
  <c r="AP637" i="3"/>
  <c r="AP636" i="3"/>
  <c r="AP635" i="3"/>
  <c r="AP634" i="3"/>
  <c r="AP633" i="3"/>
  <c r="AP632" i="3"/>
  <c r="AP631" i="3"/>
  <c r="AP630" i="3"/>
  <c r="AP629" i="3"/>
  <c r="AP628" i="3"/>
  <c r="AP627" i="3"/>
  <c r="AF717" i="3"/>
  <c r="AF716" i="3"/>
  <c r="AF715" i="3"/>
  <c r="AF714" i="3"/>
  <c r="AF713" i="3"/>
  <c r="AF712" i="3"/>
  <c r="AF711" i="3"/>
  <c r="AF710" i="3"/>
  <c r="AF709" i="3"/>
  <c r="AF708" i="3"/>
  <c r="AF707" i="3"/>
  <c r="AF706" i="3"/>
  <c r="AF705" i="3"/>
  <c r="AF704" i="3"/>
  <c r="AF703" i="3"/>
  <c r="AF702" i="3"/>
  <c r="AF701" i="3"/>
  <c r="AF700" i="3"/>
  <c r="AF699" i="3"/>
  <c r="AF698" i="3"/>
  <c r="AF697" i="3"/>
  <c r="AF696" i="3"/>
  <c r="AF695" i="3"/>
  <c r="AF694" i="3"/>
  <c r="AF693" i="3"/>
  <c r="AF692" i="3"/>
  <c r="AF691" i="3"/>
  <c r="AF690" i="3"/>
  <c r="AF689" i="3"/>
  <c r="AF688" i="3"/>
  <c r="AF687" i="3"/>
  <c r="AF686" i="3"/>
  <c r="AF685" i="3"/>
  <c r="AF684" i="3"/>
  <c r="AF683" i="3"/>
  <c r="AF682" i="3"/>
  <c r="AF681" i="3"/>
  <c r="AF680" i="3"/>
  <c r="AF679" i="3"/>
  <c r="AF678" i="3"/>
  <c r="AF677" i="3"/>
  <c r="AF676" i="3"/>
  <c r="AF675" i="3"/>
  <c r="AF674" i="3"/>
  <c r="AF673" i="3"/>
  <c r="AF672" i="3"/>
  <c r="AF671" i="3"/>
  <c r="AF670" i="3"/>
  <c r="AF669" i="3"/>
  <c r="AF668" i="3"/>
  <c r="AF667" i="3"/>
  <c r="AF666" i="3"/>
  <c r="AF665" i="3"/>
  <c r="AF664" i="3"/>
  <c r="AF663" i="3"/>
  <c r="AF662" i="3"/>
  <c r="AF661" i="3"/>
  <c r="AF660" i="3"/>
  <c r="AF659" i="3"/>
  <c r="AF658" i="3"/>
  <c r="AF657" i="3"/>
  <c r="AF656" i="3"/>
  <c r="AF655" i="3"/>
  <c r="AF654" i="3"/>
  <c r="AF653" i="3"/>
  <c r="AF652" i="3"/>
  <c r="AF651" i="3"/>
  <c r="AF650" i="3"/>
  <c r="AF649" i="3"/>
  <c r="AF648" i="3"/>
  <c r="AF647" i="3"/>
  <c r="AF646" i="3"/>
  <c r="AF645" i="3"/>
  <c r="AF644" i="3"/>
  <c r="AF643" i="3"/>
  <c r="AF642" i="3"/>
  <c r="AF641" i="3"/>
  <c r="AF640" i="3"/>
  <c r="AF639" i="3"/>
  <c r="AF638" i="3"/>
  <c r="AF637" i="3"/>
  <c r="AF636" i="3"/>
  <c r="AF635" i="3"/>
  <c r="AF634" i="3"/>
  <c r="AF633" i="3"/>
  <c r="AF632" i="3"/>
  <c r="AF631" i="3"/>
  <c r="AF630" i="3"/>
  <c r="AF629" i="3"/>
  <c r="AF628" i="3"/>
  <c r="AF627" i="3"/>
  <c r="AP195" i="3"/>
  <c r="AL291" i="3"/>
  <c r="AK291" i="3"/>
  <c r="AM291" i="3"/>
  <c r="AN291" i="3"/>
  <c r="AO291" i="3"/>
  <c r="B291" i="3"/>
  <c r="AL290" i="3"/>
  <c r="AK290" i="3"/>
  <c r="AM290" i="3"/>
  <c r="AN290" i="3"/>
  <c r="AO290" i="3"/>
  <c r="B290" i="3"/>
  <c r="AL289" i="3"/>
  <c r="AK289" i="3"/>
  <c r="AM289" i="3"/>
  <c r="AN289" i="3"/>
  <c r="AO289" i="3"/>
  <c r="B289" i="3"/>
  <c r="AL288" i="3"/>
  <c r="AK288" i="3"/>
  <c r="AM288" i="3"/>
  <c r="AN288" i="3"/>
  <c r="AO288" i="3"/>
  <c r="B288" i="3"/>
  <c r="AL287" i="3"/>
  <c r="AK287" i="3"/>
  <c r="AM287" i="3"/>
  <c r="AN287" i="3"/>
  <c r="AO287" i="3"/>
  <c r="B287" i="3"/>
  <c r="AL286" i="3"/>
  <c r="AK286" i="3"/>
  <c r="AM286" i="3"/>
  <c r="AN286" i="3"/>
  <c r="AO286" i="3"/>
  <c r="B286" i="3"/>
  <c r="AL285" i="3"/>
  <c r="AK285" i="3"/>
  <c r="AM285" i="3"/>
  <c r="AN285" i="3"/>
  <c r="AO285" i="3"/>
  <c r="B285" i="3"/>
  <c r="AL284" i="3"/>
  <c r="AK284" i="3"/>
  <c r="AM284" i="3"/>
  <c r="AN284" i="3"/>
  <c r="AO284" i="3"/>
  <c r="B284" i="3"/>
  <c r="AL283" i="3"/>
  <c r="AK283" i="3"/>
  <c r="AM283" i="3"/>
  <c r="AN283" i="3"/>
  <c r="AO283" i="3"/>
  <c r="B283" i="3"/>
  <c r="AL282" i="3"/>
  <c r="AK282" i="3"/>
  <c r="AM282" i="3"/>
  <c r="AN282" i="3"/>
  <c r="AO282" i="3"/>
  <c r="B282" i="3"/>
  <c r="AL281" i="3"/>
  <c r="AK281" i="3"/>
  <c r="AM281" i="3"/>
  <c r="AN281" i="3"/>
  <c r="AO281" i="3"/>
  <c r="B281" i="3"/>
  <c r="AL280" i="3"/>
  <c r="AK280" i="3"/>
  <c r="AM280" i="3"/>
  <c r="AN280" i="3"/>
  <c r="AO280" i="3"/>
  <c r="B280" i="3"/>
  <c r="AL279" i="3"/>
  <c r="AK279" i="3"/>
  <c r="AM279" i="3"/>
  <c r="AN279" i="3"/>
  <c r="AO279" i="3"/>
  <c r="B279" i="3"/>
  <c r="AL278" i="3"/>
  <c r="AK278" i="3"/>
  <c r="AM278" i="3"/>
  <c r="AN278" i="3"/>
  <c r="AO278" i="3"/>
  <c r="B278" i="3"/>
  <c r="AL277" i="3"/>
  <c r="AK277" i="3"/>
  <c r="AM277" i="3"/>
  <c r="AN277" i="3"/>
  <c r="AO277" i="3"/>
  <c r="B277" i="3"/>
  <c r="AL276" i="3"/>
  <c r="AK276" i="3"/>
  <c r="AM276" i="3"/>
  <c r="AN276" i="3"/>
  <c r="AO276" i="3"/>
  <c r="B276" i="3"/>
  <c r="AL275" i="3"/>
  <c r="AK275" i="3"/>
  <c r="AM275" i="3"/>
  <c r="AN275" i="3"/>
  <c r="AO275" i="3"/>
  <c r="B275" i="3"/>
  <c r="AL274" i="3"/>
  <c r="AK274" i="3"/>
  <c r="AM274" i="3"/>
  <c r="AN274" i="3"/>
  <c r="AO274" i="3"/>
  <c r="B274" i="3"/>
  <c r="AL273" i="3"/>
  <c r="AK273" i="3"/>
  <c r="AM273" i="3"/>
  <c r="AN273" i="3"/>
  <c r="AO273" i="3"/>
  <c r="B273" i="3"/>
  <c r="AL272" i="3"/>
  <c r="AK272" i="3"/>
  <c r="AM272" i="3"/>
  <c r="AN272" i="3"/>
  <c r="AO272" i="3"/>
  <c r="B272" i="3"/>
  <c r="AL271" i="3"/>
  <c r="AK271" i="3"/>
  <c r="AM271" i="3"/>
  <c r="AN271" i="3"/>
  <c r="AO271" i="3"/>
  <c r="B271" i="3"/>
  <c r="AL270" i="3"/>
  <c r="AK270" i="3"/>
  <c r="AM270" i="3"/>
  <c r="AN270" i="3"/>
  <c r="AO270" i="3"/>
  <c r="B270" i="3"/>
  <c r="AL269" i="3"/>
  <c r="AK269" i="3"/>
  <c r="AM269" i="3"/>
  <c r="AN269" i="3"/>
  <c r="AO269" i="3"/>
  <c r="B269" i="3"/>
  <c r="AL268" i="3"/>
  <c r="AK268" i="3"/>
  <c r="AM268" i="3"/>
  <c r="AN268" i="3"/>
  <c r="AO268" i="3"/>
  <c r="B268" i="3"/>
  <c r="AL267" i="3"/>
  <c r="AK267" i="3"/>
  <c r="AM267" i="3"/>
  <c r="AN267" i="3"/>
  <c r="AO267" i="3"/>
  <c r="B267" i="3"/>
  <c r="AL266" i="3"/>
  <c r="AK266" i="3"/>
  <c r="AM266" i="3"/>
  <c r="AN266" i="3"/>
  <c r="AO266" i="3"/>
  <c r="B266" i="3"/>
  <c r="AL265" i="3"/>
  <c r="AK265" i="3"/>
  <c r="AM265" i="3"/>
  <c r="AN265" i="3"/>
  <c r="AO265" i="3"/>
  <c r="B265" i="3"/>
  <c r="AL264" i="3"/>
  <c r="AK264" i="3"/>
  <c r="AM264" i="3"/>
  <c r="AN264" i="3"/>
  <c r="AO264" i="3"/>
  <c r="B264" i="3"/>
  <c r="AL263" i="3"/>
  <c r="AK263" i="3"/>
  <c r="AM263" i="3"/>
  <c r="AN263" i="3"/>
  <c r="AO263" i="3"/>
  <c r="B263" i="3"/>
  <c r="AL262" i="3"/>
  <c r="AK262" i="3"/>
  <c r="AM262" i="3"/>
  <c r="AN262" i="3"/>
  <c r="AO262" i="3"/>
  <c r="B262" i="3"/>
  <c r="AL261" i="3"/>
  <c r="AK261" i="3"/>
  <c r="AM261" i="3"/>
  <c r="AN261" i="3"/>
  <c r="AO261" i="3"/>
  <c r="B261" i="3"/>
  <c r="AL260" i="3"/>
  <c r="AK260" i="3"/>
  <c r="AM260" i="3"/>
  <c r="AN260" i="3"/>
  <c r="AO260" i="3"/>
  <c r="B260" i="3"/>
  <c r="AL259" i="3"/>
  <c r="AK259" i="3"/>
  <c r="AM259" i="3"/>
  <c r="AN259" i="3"/>
  <c r="AO259" i="3"/>
  <c r="B259" i="3"/>
  <c r="AL258" i="3"/>
  <c r="AK258" i="3"/>
  <c r="AM258" i="3"/>
  <c r="AN258" i="3"/>
  <c r="AO258" i="3"/>
  <c r="B258" i="3"/>
  <c r="AL257" i="3"/>
  <c r="AK257" i="3"/>
  <c r="AM257" i="3"/>
  <c r="AN257" i="3"/>
  <c r="AO257" i="3"/>
  <c r="B257" i="3"/>
  <c r="AL256" i="3"/>
  <c r="AK256" i="3"/>
  <c r="AM256" i="3"/>
  <c r="AN256" i="3"/>
  <c r="AO256" i="3"/>
  <c r="B256" i="3"/>
  <c r="AL255" i="3"/>
  <c r="AK255" i="3"/>
  <c r="AM255" i="3"/>
  <c r="AN255" i="3"/>
  <c r="AO255" i="3"/>
  <c r="B255" i="3"/>
  <c r="AL254" i="3"/>
  <c r="AK254" i="3"/>
  <c r="AM254" i="3"/>
  <c r="AN254" i="3"/>
  <c r="AO254" i="3"/>
  <c r="B254" i="3"/>
  <c r="AL253" i="3"/>
  <c r="AK253" i="3"/>
  <c r="AM253" i="3"/>
  <c r="AN253" i="3"/>
  <c r="AO253" i="3"/>
  <c r="B253" i="3"/>
  <c r="AL252" i="3"/>
  <c r="AK252" i="3"/>
  <c r="AM252" i="3"/>
  <c r="AN252" i="3"/>
  <c r="AO252" i="3"/>
  <c r="B252" i="3"/>
  <c r="AL251" i="3"/>
  <c r="AK251" i="3"/>
  <c r="AM251" i="3"/>
  <c r="AN251" i="3"/>
  <c r="AO251" i="3"/>
  <c r="B251" i="3"/>
  <c r="AL250" i="3"/>
  <c r="AK250" i="3"/>
  <c r="AM250" i="3"/>
  <c r="AN250" i="3"/>
  <c r="AO250" i="3"/>
  <c r="B250" i="3"/>
  <c r="AL249" i="3"/>
  <c r="AK249" i="3"/>
  <c r="AM249" i="3"/>
  <c r="AN249" i="3"/>
  <c r="AO249" i="3"/>
  <c r="B249" i="3"/>
  <c r="AL248" i="3"/>
  <c r="AK248" i="3"/>
  <c r="AM248" i="3"/>
  <c r="AN248" i="3"/>
  <c r="AO248" i="3"/>
  <c r="B248" i="3"/>
  <c r="AL247" i="3"/>
  <c r="AK247" i="3"/>
  <c r="AM247" i="3"/>
  <c r="AN247" i="3"/>
  <c r="AO247" i="3"/>
  <c r="B247" i="3"/>
  <c r="AL246" i="3"/>
  <c r="AK246" i="3"/>
  <c r="AM246" i="3"/>
  <c r="AN246" i="3"/>
  <c r="AO246" i="3"/>
  <c r="B246" i="3"/>
  <c r="AL245" i="3"/>
  <c r="AK245" i="3"/>
  <c r="AM245" i="3"/>
  <c r="AN245" i="3"/>
  <c r="AO245" i="3"/>
  <c r="B245" i="3"/>
  <c r="AL244" i="3"/>
  <c r="AK244" i="3"/>
  <c r="AM244" i="3"/>
  <c r="AN244" i="3"/>
  <c r="AO244" i="3"/>
  <c r="B244" i="3"/>
  <c r="AL243" i="3"/>
  <c r="AK243" i="3"/>
  <c r="AM243" i="3"/>
  <c r="AN243" i="3"/>
  <c r="AO243" i="3"/>
  <c r="B243" i="3"/>
  <c r="AL242" i="3"/>
  <c r="AK242" i="3"/>
  <c r="AM242" i="3"/>
  <c r="AN242" i="3"/>
  <c r="AO242" i="3"/>
  <c r="B242" i="3"/>
  <c r="AL241" i="3"/>
  <c r="AK241" i="3"/>
  <c r="AM241" i="3"/>
  <c r="AN241" i="3"/>
  <c r="AO241" i="3"/>
  <c r="B241" i="3"/>
  <c r="AL240" i="3"/>
  <c r="AK240" i="3"/>
  <c r="AM240" i="3"/>
  <c r="AN240" i="3"/>
  <c r="AO240" i="3"/>
  <c r="B240" i="3"/>
  <c r="AL239" i="3"/>
  <c r="AK239" i="3"/>
  <c r="AM239" i="3"/>
  <c r="AN239" i="3"/>
  <c r="AO239" i="3"/>
  <c r="B239" i="3"/>
  <c r="AL238" i="3"/>
  <c r="AK238" i="3"/>
  <c r="AM238" i="3"/>
  <c r="AN238" i="3"/>
  <c r="AO238" i="3"/>
  <c r="B238" i="3"/>
  <c r="AL237" i="3"/>
  <c r="AK237" i="3"/>
  <c r="AM237" i="3"/>
  <c r="AN237" i="3"/>
  <c r="AO237" i="3"/>
  <c r="B237" i="3"/>
  <c r="AL236" i="3"/>
  <c r="AK236" i="3"/>
  <c r="AM236" i="3"/>
  <c r="AN236" i="3"/>
  <c r="AO236" i="3"/>
  <c r="B236" i="3"/>
  <c r="AL235" i="3"/>
  <c r="AK235" i="3"/>
  <c r="AM235" i="3"/>
  <c r="AN235" i="3"/>
  <c r="AO235" i="3"/>
  <c r="B235" i="3"/>
  <c r="AL234" i="3"/>
  <c r="AK234" i="3"/>
  <c r="AM234" i="3"/>
  <c r="AN234" i="3"/>
  <c r="AO234" i="3"/>
  <c r="B234" i="3"/>
  <c r="AL233" i="3"/>
  <c r="AK233" i="3"/>
  <c r="AM233" i="3"/>
  <c r="AN233" i="3"/>
  <c r="AO233" i="3"/>
  <c r="B233" i="3"/>
  <c r="AL232" i="3"/>
  <c r="AK232" i="3"/>
  <c r="AM232" i="3"/>
  <c r="AN232" i="3"/>
  <c r="AO232" i="3"/>
  <c r="B232" i="3"/>
  <c r="AL231" i="3"/>
  <c r="AK231" i="3"/>
  <c r="AM231" i="3"/>
  <c r="AN231" i="3"/>
  <c r="AO231" i="3"/>
  <c r="B231" i="3"/>
  <c r="AL230" i="3"/>
  <c r="AK230" i="3"/>
  <c r="AM230" i="3"/>
  <c r="AN230" i="3"/>
  <c r="AO230" i="3"/>
  <c r="B230" i="3"/>
  <c r="AL229" i="3"/>
  <c r="AK229" i="3"/>
  <c r="AM229" i="3"/>
  <c r="AN229" i="3"/>
  <c r="AO229" i="3"/>
  <c r="B229" i="3"/>
  <c r="AL228" i="3"/>
  <c r="AK228" i="3"/>
  <c r="AM228" i="3"/>
  <c r="AN228" i="3"/>
  <c r="AO228" i="3"/>
  <c r="B228" i="3"/>
  <c r="AP290" i="3"/>
  <c r="AF291" i="3"/>
  <c r="AF290" i="3"/>
  <c r="AP289" i="3"/>
  <c r="AP288" i="3"/>
  <c r="AP287" i="3"/>
  <c r="AP286" i="3"/>
  <c r="AP285" i="3"/>
  <c r="AP284" i="3"/>
  <c r="AP283" i="3"/>
  <c r="AP282" i="3"/>
  <c r="AP281" i="3"/>
  <c r="AP280" i="3"/>
  <c r="AP279" i="3"/>
  <c r="AP278" i="3"/>
  <c r="AP277" i="3"/>
  <c r="AP276" i="3"/>
  <c r="AP275" i="3"/>
  <c r="AP274" i="3"/>
  <c r="AP273" i="3"/>
  <c r="AP272" i="3"/>
  <c r="AP271" i="3"/>
  <c r="AP270" i="3"/>
  <c r="AP269" i="3"/>
  <c r="AP268" i="3"/>
  <c r="AP267" i="3"/>
  <c r="AP266" i="3"/>
  <c r="AP265" i="3"/>
  <c r="AP264" i="3"/>
  <c r="AP263" i="3"/>
  <c r="AP262" i="3"/>
  <c r="AP261" i="3"/>
  <c r="AP260" i="3"/>
  <c r="AP259" i="3"/>
  <c r="AP258" i="3"/>
  <c r="AP257" i="3"/>
  <c r="AP256" i="3"/>
  <c r="AP255" i="3"/>
  <c r="AP254" i="3"/>
  <c r="AP253" i="3"/>
  <c r="AP252" i="3"/>
  <c r="AP251" i="3"/>
  <c r="AP250" i="3"/>
  <c r="AP249" i="3"/>
  <c r="AP248" i="3"/>
  <c r="AP247" i="3"/>
  <c r="AP246" i="3"/>
  <c r="AP245" i="3"/>
  <c r="AP244" i="3"/>
  <c r="AP243" i="3"/>
  <c r="AP242" i="3"/>
  <c r="AP241" i="3"/>
  <c r="AP240" i="3"/>
  <c r="AP239" i="3"/>
  <c r="AP238" i="3"/>
  <c r="AP237" i="3"/>
  <c r="AP236" i="3"/>
  <c r="AP235" i="3"/>
  <c r="AP234" i="3"/>
  <c r="AP233" i="3"/>
  <c r="AP232" i="3"/>
  <c r="AP231" i="3"/>
  <c r="AP230" i="3"/>
  <c r="AP229" i="3"/>
  <c r="AP228" i="3"/>
  <c r="AL227" i="3"/>
  <c r="AK227" i="3"/>
  <c r="AM227" i="3"/>
  <c r="AN227" i="3"/>
  <c r="AO227" i="3"/>
  <c r="B227" i="3"/>
  <c r="AL226" i="3"/>
  <c r="AK226" i="3"/>
  <c r="AM226" i="3"/>
  <c r="AN226" i="3"/>
  <c r="AO226" i="3"/>
  <c r="B226" i="3"/>
  <c r="AL225" i="3"/>
  <c r="AK225" i="3"/>
  <c r="AM225" i="3"/>
  <c r="AN225" i="3"/>
  <c r="AO225" i="3"/>
  <c r="B225" i="3"/>
  <c r="AL224" i="3"/>
  <c r="AK224" i="3"/>
  <c r="AM224" i="3"/>
  <c r="AN224" i="3"/>
  <c r="AO224" i="3"/>
  <c r="B224" i="3"/>
  <c r="AL223" i="3"/>
  <c r="AK223" i="3"/>
  <c r="AM223" i="3"/>
  <c r="AN223" i="3"/>
  <c r="AO223" i="3"/>
  <c r="B223" i="3"/>
  <c r="AL222" i="3"/>
  <c r="AK222" i="3"/>
  <c r="AM222" i="3"/>
  <c r="AN222" i="3"/>
  <c r="AO222" i="3"/>
  <c r="B222" i="3"/>
  <c r="AL221" i="3"/>
  <c r="AK221" i="3"/>
  <c r="AM221" i="3"/>
  <c r="AN221" i="3"/>
  <c r="AO221" i="3"/>
  <c r="B221" i="3"/>
  <c r="AL220" i="3"/>
  <c r="AK220" i="3"/>
  <c r="AM220" i="3"/>
  <c r="AN220" i="3"/>
  <c r="AO220" i="3"/>
  <c r="B220" i="3"/>
  <c r="AL219" i="3"/>
  <c r="AK219" i="3"/>
  <c r="AM219" i="3"/>
  <c r="AN219" i="3"/>
  <c r="AO219" i="3"/>
  <c r="B219" i="3"/>
  <c r="AL218" i="3"/>
  <c r="AK218" i="3"/>
  <c r="AM218" i="3"/>
  <c r="AN218" i="3"/>
  <c r="AO218" i="3"/>
  <c r="B218" i="3"/>
  <c r="AL217" i="3"/>
  <c r="AK217" i="3"/>
  <c r="AM217" i="3"/>
  <c r="AN217" i="3"/>
  <c r="AO217" i="3"/>
  <c r="B217" i="3"/>
  <c r="AL216" i="3"/>
  <c r="AK216" i="3"/>
  <c r="AM216" i="3"/>
  <c r="AN216" i="3"/>
  <c r="AO216" i="3"/>
  <c r="B216" i="3"/>
  <c r="AL215" i="3"/>
  <c r="AK215" i="3"/>
  <c r="AM215" i="3"/>
  <c r="AN215" i="3"/>
  <c r="AO215" i="3"/>
  <c r="B215" i="3"/>
  <c r="AL214" i="3"/>
  <c r="AK214" i="3"/>
  <c r="AM214" i="3"/>
  <c r="AN214" i="3"/>
  <c r="AO214" i="3"/>
  <c r="B214" i="3"/>
  <c r="AL213" i="3"/>
  <c r="AK213" i="3"/>
  <c r="AM213" i="3"/>
  <c r="AN213" i="3"/>
  <c r="AO213" i="3"/>
  <c r="B213" i="3"/>
  <c r="AL212" i="3"/>
  <c r="AK212" i="3"/>
  <c r="AM212" i="3"/>
  <c r="AN212" i="3"/>
  <c r="AO212" i="3"/>
  <c r="B212" i="3"/>
  <c r="AL211" i="3"/>
  <c r="AK211" i="3"/>
  <c r="AM211" i="3"/>
  <c r="AN211" i="3"/>
  <c r="AO211" i="3"/>
  <c r="B211" i="3"/>
  <c r="AL210" i="3"/>
  <c r="AK210" i="3"/>
  <c r="AM210" i="3"/>
  <c r="AN210" i="3"/>
  <c r="AO210" i="3"/>
  <c r="B210" i="3"/>
  <c r="AL209" i="3"/>
  <c r="AK209" i="3"/>
  <c r="AM209" i="3"/>
  <c r="AN209" i="3"/>
  <c r="AO209" i="3"/>
  <c r="B209" i="3"/>
  <c r="AL208" i="3"/>
  <c r="AK208" i="3"/>
  <c r="AM208" i="3"/>
  <c r="AN208" i="3"/>
  <c r="AO208" i="3"/>
  <c r="B208" i="3"/>
  <c r="AL207" i="3"/>
  <c r="AK207" i="3"/>
  <c r="AM207" i="3"/>
  <c r="AN207" i="3"/>
  <c r="AO207" i="3"/>
  <c r="B207" i="3"/>
  <c r="AL206" i="3"/>
  <c r="AK206" i="3"/>
  <c r="AM206" i="3"/>
  <c r="AN206" i="3"/>
  <c r="AO206" i="3"/>
  <c r="B206" i="3"/>
  <c r="AL205" i="3"/>
  <c r="AK205" i="3"/>
  <c r="AM205" i="3"/>
  <c r="AN205" i="3"/>
  <c r="AO205" i="3"/>
  <c r="B205" i="3"/>
  <c r="AL204" i="3"/>
  <c r="AK204" i="3"/>
  <c r="AM204" i="3"/>
  <c r="AN204" i="3"/>
  <c r="AO204" i="3"/>
  <c r="B204" i="3"/>
  <c r="AL203" i="3"/>
  <c r="AK203" i="3"/>
  <c r="AM203" i="3"/>
  <c r="AN203" i="3"/>
  <c r="AO203" i="3"/>
  <c r="B203" i="3"/>
  <c r="AL202" i="3"/>
  <c r="AK202" i="3"/>
  <c r="AM202" i="3"/>
  <c r="AN202" i="3"/>
  <c r="AO202" i="3"/>
  <c r="B202" i="3"/>
  <c r="AL201" i="3"/>
  <c r="AK201" i="3"/>
  <c r="AM201" i="3"/>
  <c r="AN201" i="3"/>
  <c r="AO201" i="3"/>
  <c r="B201" i="3"/>
  <c r="AL200" i="3"/>
  <c r="AK200" i="3"/>
  <c r="AM200" i="3"/>
  <c r="AN200" i="3"/>
  <c r="AO200" i="3"/>
  <c r="B200" i="3"/>
  <c r="AL199" i="3"/>
  <c r="AK199" i="3"/>
  <c r="AM199" i="3"/>
  <c r="AN199" i="3"/>
  <c r="AO199" i="3"/>
  <c r="B199" i="3"/>
  <c r="AL198" i="3"/>
  <c r="AK198" i="3"/>
  <c r="AM198" i="3"/>
  <c r="AN198" i="3"/>
  <c r="AO198" i="3"/>
  <c r="B198" i="3"/>
  <c r="AL197" i="3"/>
  <c r="AK197" i="3"/>
  <c r="AM197" i="3"/>
  <c r="AN197" i="3"/>
  <c r="AO197" i="3"/>
  <c r="B197" i="3"/>
  <c r="AL196" i="3"/>
  <c r="AK196" i="3"/>
  <c r="AM196" i="3"/>
  <c r="AN196" i="3"/>
  <c r="AO196" i="3"/>
  <c r="B196" i="3"/>
  <c r="AP227" i="3"/>
  <c r="AP226" i="3"/>
  <c r="AP225" i="3"/>
  <c r="AP224" i="3"/>
  <c r="AP223" i="3"/>
  <c r="AP222" i="3"/>
  <c r="AP221" i="3"/>
  <c r="AP220" i="3"/>
  <c r="AP219" i="3"/>
  <c r="AP218" i="3"/>
  <c r="AP217" i="3"/>
  <c r="AP216" i="3"/>
  <c r="AP215" i="3"/>
  <c r="AP214" i="3"/>
  <c r="AP213" i="3"/>
  <c r="AP212" i="3"/>
  <c r="AP211" i="3"/>
  <c r="AP210" i="3"/>
  <c r="AP209" i="3"/>
  <c r="AP208" i="3"/>
  <c r="AP207" i="3"/>
  <c r="AP206" i="3"/>
  <c r="AP205" i="3"/>
  <c r="AP204" i="3"/>
  <c r="AP203" i="3"/>
  <c r="AP202" i="3"/>
  <c r="AP201" i="3"/>
  <c r="AP200" i="3"/>
  <c r="AP199" i="3"/>
  <c r="AP198" i="3"/>
  <c r="AP197" i="3"/>
  <c r="AP196" i="3"/>
  <c r="AF289" i="3"/>
  <c r="AF288" i="3"/>
  <c r="AF287" i="3"/>
  <c r="AF286" i="3"/>
  <c r="AF285" i="3"/>
  <c r="AF284" i="3"/>
  <c r="AF283" i="3"/>
  <c r="AF282" i="3"/>
  <c r="AF281" i="3"/>
  <c r="AF280" i="3"/>
  <c r="AF279" i="3"/>
  <c r="AF278" i="3"/>
  <c r="AF277" i="3"/>
  <c r="AF276" i="3"/>
  <c r="AF275" i="3"/>
  <c r="AF274" i="3"/>
  <c r="AF273" i="3"/>
  <c r="AF272" i="3"/>
  <c r="AF271" i="3"/>
  <c r="AF270" i="3"/>
  <c r="AF269" i="3"/>
  <c r="AF268" i="3"/>
  <c r="AF267" i="3"/>
  <c r="AF266" i="3"/>
  <c r="AF265" i="3"/>
  <c r="AF264" i="3"/>
  <c r="AF263" i="3"/>
  <c r="AF262" i="3"/>
  <c r="AF261" i="3"/>
  <c r="AF260" i="3"/>
  <c r="AF259" i="3"/>
  <c r="AF258" i="3"/>
  <c r="AF257" i="3"/>
  <c r="AF256" i="3"/>
  <c r="AF255" i="3"/>
  <c r="AF254" i="3"/>
  <c r="AF253" i="3"/>
  <c r="AF252" i="3"/>
  <c r="AF251" i="3"/>
  <c r="AF250" i="3"/>
  <c r="AF249" i="3"/>
  <c r="AF248" i="3"/>
  <c r="AF247" i="3"/>
  <c r="AF246" i="3"/>
  <c r="AF245" i="3"/>
  <c r="AF244" i="3"/>
  <c r="AF243" i="3"/>
  <c r="AF242" i="3"/>
  <c r="AF241" i="3"/>
  <c r="AF240" i="3"/>
  <c r="AF239" i="3"/>
  <c r="AF238" i="3"/>
  <c r="AF237" i="3"/>
  <c r="AF236" i="3"/>
  <c r="AF235" i="3"/>
  <c r="AF234" i="3"/>
  <c r="AF233" i="3"/>
  <c r="AF232" i="3"/>
  <c r="AF231" i="3"/>
  <c r="AF230" i="3"/>
  <c r="AF229" i="3"/>
  <c r="AF228" i="3"/>
  <c r="AF227" i="3"/>
  <c r="AF226" i="3"/>
  <c r="AF225" i="3"/>
  <c r="AF224" i="3"/>
  <c r="AF223" i="3"/>
  <c r="AF222" i="3"/>
  <c r="AF221" i="3"/>
  <c r="AF220" i="3"/>
  <c r="AF219" i="3"/>
  <c r="AF218" i="3"/>
  <c r="AF217" i="3"/>
  <c r="AF216" i="3"/>
  <c r="AF215" i="3"/>
  <c r="AF214" i="3"/>
  <c r="AF213" i="3"/>
  <c r="AF212" i="3"/>
  <c r="AF211" i="3"/>
  <c r="AF210" i="3"/>
  <c r="AF209" i="3"/>
  <c r="AF208" i="3"/>
  <c r="AF207" i="3"/>
  <c r="AF206" i="3"/>
  <c r="AF205" i="3"/>
  <c r="AF204" i="3"/>
  <c r="AF203" i="3"/>
  <c r="AF202" i="3"/>
  <c r="AF201" i="3"/>
  <c r="AF200" i="3"/>
  <c r="AF199" i="3"/>
  <c r="AF198" i="3"/>
  <c r="AF197" i="3"/>
  <c r="AF196" i="3"/>
  <c r="AF12" i="3"/>
  <c r="AP435" i="3"/>
  <c r="AJ625" i="3"/>
  <c r="AJ624" i="3"/>
  <c r="AJ619" i="3"/>
  <c r="AJ623" i="3"/>
  <c r="AJ611" i="3"/>
  <c r="AJ618" i="3"/>
  <c r="AJ622" i="3"/>
  <c r="AJ603" i="3"/>
  <c r="AJ610" i="3"/>
  <c r="AJ617" i="3"/>
  <c r="AJ609" i="3"/>
  <c r="AJ602" i="3"/>
  <c r="AJ592" i="3"/>
  <c r="AJ621" i="3"/>
  <c r="AJ601" i="3"/>
  <c r="AJ616" i="3"/>
  <c r="AJ608" i="3"/>
  <c r="AJ584" i="3"/>
  <c r="AJ600" i="3"/>
  <c r="AJ607" i="3"/>
  <c r="AJ591" i="3"/>
  <c r="AJ577" i="3"/>
  <c r="AJ615" i="3"/>
  <c r="AJ599" i="3"/>
  <c r="AJ590" i="3"/>
  <c r="AJ583" i="3"/>
  <c r="AJ614" i="3"/>
  <c r="AJ566" i="3"/>
  <c r="AJ606" i="3"/>
  <c r="AJ582" i="3"/>
  <c r="AJ589" i="3"/>
  <c r="AJ576" i="3"/>
  <c r="AJ613" i="3"/>
  <c r="AJ556" i="3"/>
  <c r="AJ598" i="3"/>
  <c r="AJ547" i="3"/>
  <c r="AJ575" i="3"/>
  <c r="AJ581" i="3"/>
  <c r="AJ565" i="3"/>
  <c r="AJ620" i="3"/>
  <c r="AJ605" i="3"/>
  <c r="AJ537" i="3"/>
  <c r="AJ527" i="3"/>
  <c r="AJ588" i="3"/>
  <c r="AJ555" i="3"/>
  <c r="AJ574" i="3"/>
  <c r="AJ564" i="3"/>
  <c r="AJ597" i="3"/>
  <c r="AJ612" i="3"/>
  <c r="AJ536" i="3"/>
  <c r="AJ546" i="3"/>
  <c r="AJ518" i="3"/>
  <c r="AJ526" i="3"/>
  <c r="AJ580" i="3"/>
  <c r="AJ554" i="3"/>
  <c r="AJ535" i="3"/>
  <c r="AJ563" i="3"/>
  <c r="AJ508" i="3"/>
  <c r="AJ596" i="3"/>
  <c r="AJ545" i="3"/>
  <c r="AJ525" i="3"/>
  <c r="AJ498" i="3"/>
  <c r="AJ587" i="3"/>
  <c r="AJ573" i="3"/>
  <c r="AJ553" i="3"/>
  <c r="AJ534" i="3"/>
  <c r="AJ507" i="3"/>
  <c r="AJ488" i="3"/>
  <c r="AJ595" i="3"/>
  <c r="AJ517" i="3"/>
  <c r="AJ524" i="3"/>
  <c r="AJ604" i="3"/>
  <c r="AJ544" i="3"/>
  <c r="AJ497" i="3"/>
  <c r="AJ579" i="3"/>
  <c r="AJ479" i="3"/>
  <c r="AJ506" i="3"/>
  <c r="AJ572" i="3"/>
  <c r="AJ562" i="3"/>
  <c r="AJ533" i="3"/>
  <c r="AJ487" i="3"/>
  <c r="AJ594" i="3"/>
  <c r="AJ516" i="3"/>
  <c r="AJ496" i="3"/>
  <c r="AJ523" i="3"/>
  <c r="AJ478" i="3"/>
  <c r="AJ571" i="3"/>
  <c r="AJ505" i="3"/>
  <c r="AJ586" i="3"/>
  <c r="AJ486" i="3"/>
  <c r="AJ552" i="3"/>
  <c r="AJ468" i="3"/>
  <c r="AJ561" i="3"/>
  <c r="AJ495" i="3"/>
  <c r="AJ593" i="3"/>
  <c r="AJ515" i="3"/>
  <c r="AJ543" i="3"/>
  <c r="AJ477" i="3"/>
  <c r="AJ504" i="3"/>
  <c r="AJ570" i="3"/>
  <c r="AJ578" i="3"/>
  <c r="AJ585" i="3"/>
  <c r="AJ532" i="3"/>
  <c r="AJ551" i="3"/>
  <c r="AJ560" i="3"/>
  <c r="AJ467" i="3"/>
  <c r="AJ494" i="3"/>
  <c r="AJ522" i="3"/>
  <c r="AJ476" i="3"/>
  <c r="AJ542" i="3"/>
  <c r="AJ458" i="3"/>
  <c r="AJ466" i="3"/>
  <c r="AJ550" i="3"/>
  <c r="AJ485" i="3"/>
  <c r="AJ569" i="3"/>
  <c r="AJ559" i="3"/>
  <c r="AJ514" i="3"/>
  <c r="AJ541" i="3"/>
  <c r="AJ475" i="3"/>
  <c r="AJ457" i="3"/>
  <c r="AJ503" i="3"/>
  <c r="AJ531" i="3"/>
  <c r="AJ568" i="3"/>
  <c r="AJ558" i="3"/>
  <c r="AJ493" i="3"/>
  <c r="AJ456" i="3"/>
  <c r="AJ521" i="3"/>
  <c r="AJ540" i="3"/>
  <c r="AJ447" i="3"/>
  <c r="AJ465" i="3"/>
  <c r="AJ484" i="3"/>
  <c r="AJ549" i="3"/>
  <c r="AJ530" i="3"/>
  <c r="AJ567" i="3"/>
  <c r="AJ513" i="3"/>
  <c r="AJ557" i="3"/>
  <c r="AJ474" i="3"/>
  <c r="AJ446" i="3"/>
  <c r="AJ539" i="3"/>
  <c r="AJ502" i="3"/>
  <c r="AJ529" i="3"/>
  <c r="AJ445" i="3"/>
  <c r="AJ455" i="3"/>
  <c r="AJ492" i="3"/>
  <c r="AJ512" i="3"/>
  <c r="AJ520" i="3"/>
  <c r="AJ464" i="3"/>
  <c r="AJ538" i="3"/>
  <c r="AJ483" i="3"/>
  <c r="AJ501" i="3"/>
  <c r="AJ444" i="3"/>
  <c r="AJ548" i="3"/>
  <c r="AJ528" i="3"/>
  <c r="AJ491" i="3"/>
  <c r="AJ473" i="3"/>
  <c r="AJ511" i="3"/>
  <c r="AJ519" i="3"/>
  <c r="AJ463" i="3"/>
  <c r="AJ500" i="3"/>
  <c r="AJ443" i="3"/>
  <c r="AJ454" i="3"/>
  <c r="AJ472" i="3"/>
  <c r="AJ490" i="3"/>
  <c r="AJ510" i="3"/>
  <c r="AJ462" i="3"/>
  <c r="AJ482" i="3"/>
  <c r="AJ453" i="3"/>
  <c r="AJ471" i="3"/>
  <c r="AJ509" i="3"/>
  <c r="AJ461" i="3"/>
  <c r="AJ442" i="3"/>
  <c r="AJ452" i="3"/>
  <c r="AJ481" i="3"/>
  <c r="AJ499" i="3"/>
  <c r="AJ489" i="3"/>
  <c r="AJ470" i="3"/>
  <c r="AJ460" i="3"/>
  <c r="AJ441" i="3"/>
  <c r="AJ451" i="3"/>
  <c r="AJ480" i="3"/>
  <c r="AJ469" i="3"/>
  <c r="AJ440" i="3"/>
  <c r="AJ450" i="3"/>
  <c r="AJ439" i="3"/>
  <c r="AJ459" i="3"/>
  <c r="AJ449" i="3"/>
  <c r="AJ438" i="3"/>
  <c r="AJ448" i="3"/>
  <c r="AJ437" i="3"/>
  <c r="AJ436" i="3"/>
  <c r="AK436" i="3"/>
  <c r="AL436" i="3"/>
  <c r="AM436" i="3"/>
  <c r="AN436" i="3"/>
  <c r="AF436" i="3"/>
  <c r="AL625" i="3"/>
  <c r="AK625" i="3"/>
  <c r="AM625" i="3"/>
  <c r="AN625" i="3"/>
  <c r="AO625" i="3"/>
  <c r="B625" i="3"/>
  <c r="AK624" i="3"/>
  <c r="AL624" i="3"/>
  <c r="AM624" i="3"/>
  <c r="AN624" i="3"/>
  <c r="AO624" i="3"/>
  <c r="B624" i="3"/>
  <c r="AK619" i="3"/>
  <c r="AL619" i="3"/>
  <c r="AM619" i="3"/>
  <c r="AN619" i="3"/>
  <c r="AO619" i="3"/>
  <c r="B619" i="3"/>
  <c r="AK623" i="3"/>
  <c r="AL623" i="3"/>
  <c r="AM623" i="3"/>
  <c r="AN623" i="3"/>
  <c r="AO623" i="3"/>
  <c r="B623" i="3"/>
  <c r="AK611" i="3"/>
  <c r="AL611" i="3"/>
  <c r="AM611" i="3"/>
  <c r="AN611" i="3"/>
  <c r="AO611" i="3"/>
  <c r="B611" i="3"/>
  <c r="AK618" i="3"/>
  <c r="AL618" i="3"/>
  <c r="AM618" i="3"/>
  <c r="AN618" i="3"/>
  <c r="AO618" i="3"/>
  <c r="B618" i="3"/>
  <c r="AK622" i="3"/>
  <c r="AL622" i="3"/>
  <c r="AM622" i="3"/>
  <c r="AN622" i="3"/>
  <c r="AO622" i="3"/>
  <c r="B622" i="3"/>
  <c r="AK603" i="3"/>
  <c r="AL603" i="3"/>
  <c r="AM603" i="3"/>
  <c r="AN603" i="3"/>
  <c r="AO603" i="3"/>
  <c r="B603" i="3"/>
  <c r="AK610" i="3"/>
  <c r="AL610" i="3"/>
  <c r="AM610" i="3"/>
  <c r="AN610" i="3"/>
  <c r="AO610" i="3"/>
  <c r="B610" i="3"/>
  <c r="AK617" i="3"/>
  <c r="AL617" i="3"/>
  <c r="AM617" i="3"/>
  <c r="AN617" i="3"/>
  <c r="AO617" i="3"/>
  <c r="B617" i="3"/>
  <c r="AK609" i="3"/>
  <c r="AL609" i="3"/>
  <c r="AM609" i="3"/>
  <c r="AN609" i="3"/>
  <c r="AO609" i="3"/>
  <c r="B609" i="3"/>
  <c r="AK602" i="3"/>
  <c r="AL602" i="3"/>
  <c r="AM602" i="3"/>
  <c r="AN602" i="3"/>
  <c r="AO602" i="3"/>
  <c r="B602" i="3"/>
  <c r="AK592" i="3"/>
  <c r="AL592" i="3"/>
  <c r="AM592" i="3"/>
  <c r="AN592" i="3"/>
  <c r="AO592" i="3"/>
  <c r="B592" i="3"/>
  <c r="AK621" i="3"/>
  <c r="AL621" i="3"/>
  <c r="AM621" i="3"/>
  <c r="AN621" i="3"/>
  <c r="AO621" i="3"/>
  <c r="B621" i="3"/>
  <c r="AK601" i="3"/>
  <c r="AL601" i="3"/>
  <c r="AM601" i="3"/>
  <c r="AN601" i="3"/>
  <c r="AO601" i="3"/>
  <c r="B601" i="3"/>
  <c r="AK616" i="3"/>
  <c r="AL616" i="3"/>
  <c r="AM616" i="3"/>
  <c r="AN616" i="3"/>
  <c r="AO616" i="3"/>
  <c r="B616" i="3"/>
  <c r="AK608" i="3"/>
  <c r="AL608" i="3"/>
  <c r="AM608" i="3"/>
  <c r="AN608" i="3"/>
  <c r="AO608" i="3"/>
  <c r="B608" i="3"/>
  <c r="AK584" i="3"/>
  <c r="AL584" i="3"/>
  <c r="AM584" i="3"/>
  <c r="AN584" i="3"/>
  <c r="AO584" i="3"/>
  <c r="B584" i="3"/>
  <c r="AK600" i="3"/>
  <c r="AL600" i="3"/>
  <c r="AM600" i="3"/>
  <c r="AN600" i="3"/>
  <c r="AO600" i="3"/>
  <c r="B600" i="3"/>
  <c r="AK607" i="3"/>
  <c r="AL607" i="3"/>
  <c r="AM607" i="3"/>
  <c r="AN607" i="3"/>
  <c r="AO607" i="3"/>
  <c r="B607" i="3"/>
  <c r="AK591" i="3"/>
  <c r="AL591" i="3"/>
  <c r="AM591" i="3"/>
  <c r="AN591" i="3"/>
  <c r="AO591" i="3"/>
  <c r="B591" i="3"/>
  <c r="AK577" i="3"/>
  <c r="AL577" i="3"/>
  <c r="AM577" i="3"/>
  <c r="AN577" i="3"/>
  <c r="AO577" i="3"/>
  <c r="B577" i="3"/>
  <c r="AK615" i="3"/>
  <c r="AL615" i="3"/>
  <c r="AM615" i="3"/>
  <c r="AN615" i="3"/>
  <c r="AO615" i="3"/>
  <c r="B615" i="3"/>
  <c r="AK599" i="3"/>
  <c r="AL599" i="3"/>
  <c r="AM599" i="3"/>
  <c r="AN599" i="3"/>
  <c r="AO599" i="3"/>
  <c r="B599" i="3"/>
  <c r="AK590" i="3"/>
  <c r="AL590" i="3"/>
  <c r="AM590" i="3"/>
  <c r="AN590" i="3"/>
  <c r="AO590" i="3"/>
  <c r="B590" i="3"/>
  <c r="AK583" i="3"/>
  <c r="AL583" i="3"/>
  <c r="AM583" i="3"/>
  <c r="AN583" i="3"/>
  <c r="AO583" i="3"/>
  <c r="B583" i="3"/>
  <c r="AK614" i="3"/>
  <c r="AL614" i="3"/>
  <c r="AM614" i="3"/>
  <c r="AN614" i="3"/>
  <c r="AO614" i="3"/>
  <c r="B614" i="3"/>
  <c r="AK566" i="3"/>
  <c r="AL566" i="3"/>
  <c r="AM566" i="3"/>
  <c r="AN566" i="3"/>
  <c r="AO566" i="3"/>
  <c r="B566" i="3"/>
  <c r="AK606" i="3"/>
  <c r="AL606" i="3"/>
  <c r="AM606" i="3"/>
  <c r="AN606" i="3"/>
  <c r="AO606" i="3"/>
  <c r="B606" i="3"/>
  <c r="AK582" i="3"/>
  <c r="AL582" i="3"/>
  <c r="AM582" i="3"/>
  <c r="AN582" i="3"/>
  <c r="AO582" i="3"/>
  <c r="B582" i="3"/>
  <c r="AK589" i="3"/>
  <c r="AL589" i="3"/>
  <c r="AM589" i="3"/>
  <c r="AN589" i="3"/>
  <c r="AO589" i="3"/>
  <c r="B589" i="3"/>
  <c r="AK576" i="3"/>
  <c r="AL576" i="3"/>
  <c r="AM576" i="3"/>
  <c r="AN576" i="3"/>
  <c r="AO576" i="3"/>
  <c r="B576" i="3"/>
  <c r="AK613" i="3"/>
  <c r="AL613" i="3"/>
  <c r="AM613" i="3"/>
  <c r="AN613" i="3"/>
  <c r="AO613" i="3"/>
  <c r="B613" i="3"/>
  <c r="AK556" i="3"/>
  <c r="AL556" i="3"/>
  <c r="AM556" i="3"/>
  <c r="AN556" i="3"/>
  <c r="AO556" i="3"/>
  <c r="B556" i="3"/>
  <c r="AK598" i="3"/>
  <c r="AL598" i="3"/>
  <c r="AM598" i="3"/>
  <c r="AN598" i="3"/>
  <c r="AO598" i="3"/>
  <c r="B598" i="3"/>
  <c r="AK547" i="3"/>
  <c r="AL547" i="3"/>
  <c r="AM547" i="3"/>
  <c r="AN547" i="3"/>
  <c r="AO547" i="3"/>
  <c r="B547" i="3"/>
  <c r="AK575" i="3"/>
  <c r="AL575" i="3"/>
  <c r="AM575" i="3"/>
  <c r="AN575" i="3"/>
  <c r="AO575" i="3"/>
  <c r="B575" i="3"/>
  <c r="AK581" i="3"/>
  <c r="AL581" i="3"/>
  <c r="AM581" i="3"/>
  <c r="AN581" i="3"/>
  <c r="AO581" i="3"/>
  <c r="B581" i="3"/>
  <c r="AK565" i="3"/>
  <c r="AL565" i="3"/>
  <c r="AM565" i="3"/>
  <c r="AN565" i="3"/>
  <c r="AO565" i="3"/>
  <c r="B565" i="3"/>
  <c r="AK620" i="3"/>
  <c r="AL620" i="3"/>
  <c r="AM620" i="3"/>
  <c r="AN620" i="3"/>
  <c r="AO620" i="3"/>
  <c r="B620" i="3"/>
  <c r="AK605" i="3"/>
  <c r="AL605" i="3"/>
  <c r="AM605" i="3"/>
  <c r="AN605" i="3"/>
  <c r="AO605" i="3"/>
  <c r="B605" i="3"/>
  <c r="AK537" i="3"/>
  <c r="AL537" i="3"/>
  <c r="AM537" i="3"/>
  <c r="AN537" i="3"/>
  <c r="AO537" i="3"/>
  <c r="B537" i="3"/>
  <c r="AK527" i="3"/>
  <c r="AL527" i="3"/>
  <c r="AM527" i="3"/>
  <c r="AN527" i="3"/>
  <c r="AO527" i="3"/>
  <c r="B527" i="3"/>
  <c r="AK588" i="3"/>
  <c r="AL588" i="3"/>
  <c r="AM588" i="3"/>
  <c r="AN588" i="3"/>
  <c r="AO588" i="3"/>
  <c r="B588" i="3"/>
  <c r="AK555" i="3"/>
  <c r="AL555" i="3"/>
  <c r="AM555" i="3"/>
  <c r="AN555" i="3"/>
  <c r="AO555" i="3"/>
  <c r="B555" i="3"/>
  <c r="AK574" i="3"/>
  <c r="AL574" i="3"/>
  <c r="AM574" i="3"/>
  <c r="AN574" i="3"/>
  <c r="AO574" i="3"/>
  <c r="B574" i="3"/>
  <c r="AK564" i="3"/>
  <c r="AL564" i="3"/>
  <c r="AM564" i="3"/>
  <c r="AN564" i="3"/>
  <c r="AO564" i="3"/>
  <c r="B564" i="3"/>
  <c r="AK597" i="3"/>
  <c r="AL597" i="3"/>
  <c r="AM597" i="3"/>
  <c r="AN597" i="3"/>
  <c r="AO597" i="3"/>
  <c r="B597" i="3"/>
  <c r="AK612" i="3"/>
  <c r="AL612" i="3"/>
  <c r="AM612" i="3"/>
  <c r="AN612" i="3"/>
  <c r="AO612" i="3"/>
  <c r="B612" i="3"/>
  <c r="AK536" i="3"/>
  <c r="AL536" i="3"/>
  <c r="AM536" i="3"/>
  <c r="AN536" i="3"/>
  <c r="AO536" i="3"/>
  <c r="B536" i="3"/>
  <c r="AK546" i="3"/>
  <c r="AL546" i="3"/>
  <c r="AM546" i="3"/>
  <c r="AN546" i="3"/>
  <c r="AO546" i="3"/>
  <c r="B546" i="3"/>
  <c r="AK518" i="3"/>
  <c r="AL518" i="3"/>
  <c r="AM518" i="3"/>
  <c r="AN518" i="3"/>
  <c r="AO518" i="3"/>
  <c r="B518" i="3"/>
  <c r="AK526" i="3"/>
  <c r="AL526" i="3"/>
  <c r="AM526" i="3"/>
  <c r="AN526" i="3"/>
  <c r="AO526" i="3"/>
  <c r="B526" i="3"/>
  <c r="AK580" i="3"/>
  <c r="AL580" i="3"/>
  <c r="AM580" i="3"/>
  <c r="AN580" i="3"/>
  <c r="AO580" i="3"/>
  <c r="B580" i="3"/>
  <c r="AK554" i="3"/>
  <c r="AL554" i="3"/>
  <c r="AM554" i="3"/>
  <c r="AN554" i="3"/>
  <c r="AO554" i="3"/>
  <c r="B554" i="3"/>
  <c r="AK535" i="3"/>
  <c r="AL535" i="3"/>
  <c r="AM535" i="3"/>
  <c r="AN535" i="3"/>
  <c r="AO535" i="3"/>
  <c r="B535" i="3"/>
  <c r="AK563" i="3"/>
  <c r="AL563" i="3"/>
  <c r="AM563" i="3"/>
  <c r="AN563" i="3"/>
  <c r="AO563" i="3"/>
  <c r="B563" i="3"/>
  <c r="AK508" i="3"/>
  <c r="AL508" i="3"/>
  <c r="AM508" i="3"/>
  <c r="AN508" i="3"/>
  <c r="AO508" i="3"/>
  <c r="B508" i="3"/>
  <c r="AK596" i="3"/>
  <c r="AL596" i="3"/>
  <c r="AM596" i="3"/>
  <c r="AN596" i="3"/>
  <c r="AO596" i="3"/>
  <c r="B596" i="3"/>
  <c r="AK545" i="3"/>
  <c r="AL545" i="3"/>
  <c r="AM545" i="3"/>
  <c r="AN545" i="3"/>
  <c r="AO545" i="3"/>
  <c r="B545" i="3"/>
  <c r="AK525" i="3"/>
  <c r="AL525" i="3"/>
  <c r="AM525" i="3"/>
  <c r="AN525" i="3"/>
  <c r="AO525" i="3"/>
  <c r="B525" i="3"/>
  <c r="AK498" i="3"/>
  <c r="AL498" i="3"/>
  <c r="AM498" i="3"/>
  <c r="AN498" i="3"/>
  <c r="AO498" i="3"/>
  <c r="B498" i="3"/>
  <c r="AK587" i="3"/>
  <c r="AL587" i="3"/>
  <c r="AM587" i="3"/>
  <c r="AN587" i="3"/>
  <c r="AO587" i="3"/>
  <c r="B587" i="3"/>
  <c r="AK573" i="3"/>
  <c r="AL573" i="3"/>
  <c r="AM573" i="3"/>
  <c r="AN573" i="3"/>
  <c r="AO573" i="3"/>
  <c r="B573" i="3"/>
  <c r="AK553" i="3"/>
  <c r="AL553" i="3"/>
  <c r="AM553" i="3"/>
  <c r="AN553" i="3"/>
  <c r="AO553" i="3"/>
  <c r="B553" i="3"/>
  <c r="AK534" i="3"/>
  <c r="AL534" i="3"/>
  <c r="AM534" i="3"/>
  <c r="AN534" i="3"/>
  <c r="AO534" i="3"/>
  <c r="B534" i="3"/>
  <c r="AK507" i="3"/>
  <c r="AL507" i="3"/>
  <c r="AM507" i="3"/>
  <c r="AN507" i="3"/>
  <c r="AO507" i="3"/>
  <c r="B507" i="3"/>
  <c r="AK488" i="3"/>
  <c r="AL488" i="3"/>
  <c r="AM488" i="3"/>
  <c r="AN488" i="3"/>
  <c r="AO488" i="3"/>
  <c r="B488" i="3"/>
  <c r="AK595" i="3"/>
  <c r="AL595" i="3"/>
  <c r="AM595" i="3"/>
  <c r="AN595" i="3"/>
  <c r="AO595" i="3"/>
  <c r="B595" i="3"/>
  <c r="AK517" i="3"/>
  <c r="AL517" i="3"/>
  <c r="AM517" i="3"/>
  <c r="AN517" i="3"/>
  <c r="AO517" i="3"/>
  <c r="B517" i="3"/>
  <c r="AK524" i="3"/>
  <c r="AL524" i="3"/>
  <c r="AM524" i="3"/>
  <c r="AN524" i="3"/>
  <c r="AO524" i="3"/>
  <c r="B524" i="3"/>
  <c r="AK604" i="3"/>
  <c r="AL604" i="3"/>
  <c r="AM604" i="3"/>
  <c r="AN604" i="3"/>
  <c r="AO604" i="3"/>
  <c r="B604" i="3"/>
  <c r="AK544" i="3"/>
  <c r="AL544" i="3"/>
  <c r="AM544" i="3"/>
  <c r="AN544" i="3"/>
  <c r="AO544" i="3"/>
  <c r="B544" i="3"/>
  <c r="AK497" i="3"/>
  <c r="AL497" i="3"/>
  <c r="AM497" i="3"/>
  <c r="AN497" i="3"/>
  <c r="AO497" i="3"/>
  <c r="B497" i="3"/>
  <c r="AK579" i="3"/>
  <c r="AL579" i="3"/>
  <c r="AM579" i="3"/>
  <c r="AN579" i="3"/>
  <c r="AO579" i="3"/>
  <c r="B579" i="3"/>
  <c r="AK479" i="3"/>
  <c r="AL479" i="3"/>
  <c r="AM479" i="3"/>
  <c r="AN479" i="3"/>
  <c r="AO479" i="3"/>
  <c r="B479" i="3"/>
  <c r="AK506" i="3"/>
  <c r="AL506" i="3"/>
  <c r="AM506" i="3"/>
  <c r="AN506" i="3"/>
  <c r="AO506" i="3"/>
  <c r="B506" i="3"/>
  <c r="AK572" i="3"/>
  <c r="AL572" i="3"/>
  <c r="AM572" i="3"/>
  <c r="AN572" i="3"/>
  <c r="AO572" i="3"/>
  <c r="B572" i="3"/>
  <c r="AK562" i="3"/>
  <c r="AL562" i="3"/>
  <c r="AM562" i="3"/>
  <c r="AN562" i="3"/>
  <c r="AO562" i="3"/>
  <c r="B562" i="3"/>
  <c r="AK533" i="3"/>
  <c r="AL533" i="3"/>
  <c r="AM533" i="3"/>
  <c r="AN533" i="3"/>
  <c r="AO533" i="3"/>
  <c r="B533" i="3"/>
  <c r="AK487" i="3"/>
  <c r="AL487" i="3"/>
  <c r="AM487" i="3"/>
  <c r="AN487" i="3"/>
  <c r="AO487" i="3"/>
  <c r="B487" i="3"/>
  <c r="AK594" i="3"/>
  <c r="AL594" i="3"/>
  <c r="AM594" i="3"/>
  <c r="AN594" i="3"/>
  <c r="AO594" i="3"/>
  <c r="B594" i="3"/>
  <c r="AK516" i="3"/>
  <c r="AL516" i="3"/>
  <c r="AM516" i="3"/>
  <c r="AN516" i="3"/>
  <c r="AO516" i="3"/>
  <c r="B516" i="3"/>
  <c r="AK496" i="3"/>
  <c r="AL496" i="3"/>
  <c r="AM496" i="3"/>
  <c r="AN496" i="3"/>
  <c r="AO496" i="3"/>
  <c r="B496" i="3"/>
  <c r="AK523" i="3"/>
  <c r="AL523" i="3"/>
  <c r="AM523" i="3"/>
  <c r="AN523" i="3"/>
  <c r="AO523" i="3"/>
  <c r="B523" i="3"/>
  <c r="AK478" i="3"/>
  <c r="AL478" i="3"/>
  <c r="AM478" i="3"/>
  <c r="AN478" i="3"/>
  <c r="AO478" i="3"/>
  <c r="B478" i="3"/>
  <c r="AK571" i="3"/>
  <c r="AL571" i="3"/>
  <c r="AM571" i="3"/>
  <c r="AN571" i="3"/>
  <c r="AO571" i="3"/>
  <c r="B571" i="3"/>
  <c r="AK505" i="3"/>
  <c r="AL505" i="3"/>
  <c r="AM505" i="3"/>
  <c r="AN505" i="3"/>
  <c r="AO505" i="3"/>
  <c r="B505" i="3"/>
  <c r="AK586" i="3"/>
  <c r="AL586" i="3"/>
  <c r="AM586" i="3"/>
  <c r="AN586" i="3"/>
  <c r="AO586" i="3"/>
  <c r="B586" i="3"/>
  <c r="AK486" i="3"/>
  <c r="AL486" i="3"/>
  <c r="AM486" i="3"/>
  <c r="AN486" i="3"/>
  <c r="AO486" i="3"/>
  <c r="B486" i="3"/>
  <c r="AK552" i="3"/>
  <c r="AL552" i="3"/>
  <c r="AM552" i="3"/>
  <c r="AN552" i="3"/>
  <c r="AO552" i="3"/>
  <c r="B552" i="3"/>
  <c r="AK468" i="3"/>
  <c r="AL468" i="3"/>
  <c r="AM468" i="3"/>
  <c r="AN468" i="3"/>
  <c r="AO468" i="3"/>
  <c r="B468" i="3"/>
  <c r="AK561" i="3"/>
  <c r="AL561" i="3"/>
  <c r="AM561" i="3"/>
  <c r="AN561" i="3"/>
  <c r="AO561" i="3"/>
  <c r="B561" i="3"/>
  <c r="AK495" i="3"/>
  <c r="AL495" i="3"/>
  <c r="AM495" i="3"/>
  <c r="AN495" i="3"/>
  <c r="AO495" i="3"/>
  <c r="B495" i="3"/>
  <c r="AK593" i="3"/>
  <c r="AL593" i="3"/>
  <c r="AM593" i="3"/>
  <c r="AN593" i="3"/>
  <c r="AO593" i="3"/>
  <c r="B593" i="3"/>
  <c r="AK515" i="3"/>
  <c r="AL515" i="3"/>
  <c r="AM515" i="3"/>
  <c r="AN515" i="3"/>
  <c r="AO515" i="3"/>
  <c r="B515" i="3"/>
  <c r="AK543" i="3"/>
  <c r="AL543" i="3"/>
  <c r="AM543" i="3"/>
  <c r="AN543" i="3"/>
  <c r="AO543" i="3"/>
  <c r="B543" i="3"/>
  <c r="AK477" i="3"/>
  <c r="AL477" i="3"/>
  <c r="AM477" i="3"/>
  <c r="AN477" i="3"/>
  <c r="AO477" i="3"/>
  <c r="B477" i="3"/>
  <c r="AK504" i="3"/>
  <c r="AL504" i="3"/>
  <c r="AM504" i="3"/>
  <c r="AN504" i="3"/>
  <c r="AO504" i="3"/>
  <c r="B504" i="3"/>
  <c r="AK570" i="3"/>
  <c r="AL570" i="3"/>
  <c r="AM570" i="3"/>
  <c r="AN570" i="3"/>
  <c r="AO570" i="3"/>
  <c r="B570" i="3"/>
  <c r="AK578" i="3"/>
  <c r="AL578" i="3"/>
  <c r="AM578" i="3"/>
  <c r="AN578" i="3"/>
  <c r="AO578" i="3"/>
  <c r="B578" i="3"/>
  <c r="AK585" i="3"/>
  <c r="AL585" i="3"/>
  <c r="AM585" i="3"/>
  <c r="AN585" i="3"/>
  <c r="AO585" i="3"/>
  <c r="B585" i="3"/>
  <c r="AK532" i="3"/>
  <c r="AL532" i="3"/>
  <c r="AM532" i="3"/>
  <c r="AN532" i="3"/>
  <c r="AO532" i="3"/>
  <c r="B532" i="3"/>
  <c r="AK551" i="3"/>
  <c r="AL551" i="3"/>
  <c r="AM551" i="3"/>
  <c r="AN551" i="3"/>
  <c r="AO551" i="3"/>
  <c r="B551" i="3"/>
  <c r="AK560" i="3"/>
  <c r="AL560" i="3"/>
  <c r="AM560" i="3"/>
  <c r="AN560" i="3"/>
  <c r="AO560" i="3"/>
  <c r="B560" i="3"/>
  <c r="AK467" i="3"/>
  <c r="AL467" i="3"/>
  <c r="AM467" i="3"/>
  <c r="AN467" i="3"/>
  <c r="AO467" i="3"/>
  <c r="B467" i="3"/>
  <c r="AK494" i="3"/>
  <c r="AL494" i="3"/>
  <c r="AM494" i="3"/>
  <c r="AN494" i="3"/>
  <c r="AO494" i="3"/>
  <c r="B494" i="3"/>
  <c r="AK522" i="3"/>
  <c r="AL522" i="3"/>
  <c r="AM522" i="3"/>
  <c r="AN522" i="3"/>
  <c r="AO522" i="3"/>
  <c r="B522" i="3"/>
  <c r="AK476" i="3"/>
  <c r="AL476" i="3"/>
  <c r="AM476" i="3"/>
  <c r="AN476" i="3"/>
  <c r="AO476" i="3"/>
  <c r="B476" i="3"/>
  <c r="AK542" i="3"/>
  <c r="AL542" i="3"/>
  <c r="AM542" i="3"/>
  <c r="AN542" i="3"/>
  <c r="AO542" i="3"/>
  <c r="B542" i="3"/>
  <c r="AK458" i="3"/>
  <c r="AL458" i="3"/>
  <c r="AM458" i="3"/>
  <c r="AN458" i="3"/>
  <c r="AO458" i="3"/>
  <c r="B458" i="3"/>
  <c r="AK466" i="3"/>
  <c r="AL466" i="3"/>
  <c r="AM466" i="3"/>
  <c r="AN466" i="3"/>
  <c r="AO466" i="3"/>
  <c r="B466" i="3"/>
  <c r="AK550" i="3"/>
  <c r="AL550" i="3"/>
  <c r="AM550" i="3"/>
  <c r="AN550" i="3"/>
  <c r="AO550" i="3"/>
  <c r="B550" i="3"/>
  <c r="AK485" i="3"/>
  <c r="AL485" i="3"/>
  <c r="AM485" i="3"/>
  <c r="AN485" i="3"/>
  <c r="AO485" i="3"/>
  <c r="B485" i="3"/>
  <c r="AK569" i="3"/>
  <c r="AL569" i="3"/>
  <c r="AM569" i="3"/>
  <c r="AN569" i="3"/>
  <c r="AO569" i="3"/>
  <c r="B569" i="3"/>
  <c r="AK559" i="3"/>
  <c r="AL559" i="3"/>
  <c r="AM559" i="3"/>
  <c r="AN559" i="3"/>
  <c r="AO559" i="3"/>
  <c r="B559" i="3"/>
  <c r="AK514" i="3"/>
  <c r="AL514" i="3"/>
  <c r="AM514" i="3"/>
  <c r="AN514" i="3"/>
  <c r="AO514" i="3"/>
  <c r="B514" i="3"/>
  <c r="AK541" i="3"/>
  <c r="AL541" i="3"/>
  <c r="AM541" i="3"/>
  <c r="AN541" i="3"/>
  <c r="AO541" i="3"/>
  <c r="B541" i="3"/>
  <c r="AK475" i="3"/>
  <c r="AL475" i="3"/>
  <c r="AM475" i="3"/>
  <c r="AN475" i="3"/>
  <c r="AO475" i="3"/>
  <c r="B475" i="3"/>
  <c r="AK457" i="3"/>
  <c r="AL457" i="3"/>
  <c r="AM457" i="3"/>
  <c r="AN457" i="3"/>
  <c r="AO457" i="3"/>
  <c r="B457" i="3"/>
  <c r="AK503" i="3"/>
  <c r="AL503" i="3"/>
  <c r="AM503" i="3"/>
  <c r="AN503" i="3"/>
  <c r="AO503" i="3"/>
  <c r="B503" i="3"/>
  <c r="AK531" i="3"/>
  <c r="AL531" i="3"/>
  <c r="AM531" i="3"/>
  <c r="AN531" i="3"/>
  <c r="AO531" i="3"/>
  <c r="B531" i="3"/>
  <c r="AK568" i="3"/>
  <c r="AL568" i="3"/>
  <c r="AM568" i="3"/>
  <c r="AN568" i="3"/>
  <c r="AO568" i="3"/>
  <c r="B568" i="3"/>
  <c r="AK558" i="3"/>
  <c r="AL558" i="3"/>
  <c r="AM558" i="3"/>
  <c r="AN558" i="3"/>
  <c r="AO558" i="3"/>
  <c r="B558" i="3"/>
  <c r="AK493" i="3"/>
  <c r="AL493" i="3"/>
  <c r="AM493" i="3"/>
  <c r="AN493" i="3"/>
  <c r="AO493" i="3"/>
  <c r="B493" i="3"/>
  <c r="AK456" i="3"/>
  <c r="AL456" i="3"/>
  <c r="AM456" i="3"/>
  <c r="AN456" i="3"/>
  <c r="AO456" i="3"/>
  <c r="B456" i="3"/>
  <c r="AK521" i="3"/>
  <c r="AL521" i="3"/>
  <c r="AM521" i="3"/>
  <c r="AN521" i="3"/>
  <c r="AO521" i="3"/>
  <c r="B521" i="3"/>
  <c r="AK540" i="3"/>
  <c r="AL540" i="3"/>
  <c r="AM540" i="3"/>
  <c r="AN540" i="3"/>
  <c r="AO540" i="3"/>
  <c r="B540" i="3"/>
  <c r="AK447" i="3"/>
  <c r="AL447" i="3"/>
  <c r="AM447" i="3"/>
  <c r="AN447" i="3"/>
  <c r="AO447" i="3"/>
  <c r="B447" i="3"/>
  <c r="AK465" i="3"/>
  <c r="AL465" i="3"/>
  <c r="AM465" i="3"/>
  <c r="AN465" i="3"/>
  <c r="AO465" i="3"/>
  <c r="B465" i="3"/>
  <c r="AK484" i="3"/>
  <c r="AL484" i="3"/>
  <c r="AM484" i="3"/>
  <c r="AN484" i="3"/>
  <c r="AO484" i="3"/>
  <c r="B484" i="3"/>
  <c r="AK549" i="3"/>
  <c r="AL549" i="3"/>
  <c r="AM549" i="3"/>
  <c r="AN549" i="3"/>
  <c r="AO549" i="3"/>
  <c r="B549" i="3"/>
  <c r="AK530" i="3"/>
  <c r="AL530" i="3"/>
  <c r="AM530" i="3"/>
  <c r="AN530" i="3"/>
  <c r="AO530" i="3"/>
  <c r="B530" i="3"/>
  <c r="AK567" i="3"/>
  <c r="AL567" i="3"/>
  <c r="AM567" i="3"/>
  <c r="AN567" i="3"/>
  <c r="AO567" i="3"/>
  <c r="B567" i="3"/>
  <c r="AK513" i="3"/>
  <c r="AL513" i="3"/>
  <c r="AM513" i="3"/>
  <c r="AN513" i="3"/>
  <c r="AO513" i="3"/>
  <c r="B513" i="3"/>
  <c r="AK557" i="3"/>
  <c r="AL557" i="3"/>
  <c r="AM557" i="3"/>
  <c r="AN557" i="3"/>
  <c r="AO557" i="3"/>
  <c r="B557" i="3"/>
  <c r="AK474" i="3"/>
  <c r="AL474" i="3"/>
  <c r="AM474" i="3"/>
  <c r="AN474" i="3"/>
  <c r="AO474" i="3"/>
  <c r="B474" i="3"/>
  <c r="AK446" i="3"/>
  <c r="AL446" i="3"/>
  <c r="AM446" i="3"/>
  <c r="AN446" i="3"/>
  <c r="AO446" i="3"/>
  <c r="B446" i="3"/>
  <c r="AK539" i="3"/>
  <c r="AL539" i="3"/>
  <c r="AM539" i="3"/>
  <c r="AN539" i="3"/>
  <c r="AO539" i="3"/>
  <c r="B539" i="3"/>
  <c r="AK502" i="3"/>
  <c r="AL502" i="3"/>
  <c r="AM502" i="3"/>
  <c r="AN502" i="3"/>
  <c r="AO502" i="3"/>
  <c r="B502" i="3"/>
  <c r="AK529" i="3"/>
  <c r="AL529" i="3"/>
  <c r="AM529" i="3"/>
  <c r="AN529" i="3"/>
  <c r="AO529" i="3"/>
  <c r="B529" i="3"/>
  <c r="AK445" i="3"/>
  <c r="AL445" i="3"/>
  <c r="AM445" i="3"/>
  <c r="AN445" i="3"/>
  <c r="AO445" i="3"/>
  <c r="B445" i="3"/>
  <c r="AK455" i="3"/>
  <c r="AL455" i="3"/>
  <c r="AM455" i="3"/>
  <c r="AN455" i="3"/>
  <c r="AO455" i="3"/>
  <c r="B455" i="3"/>
  <c r="AK492" i="3"/>
  <c r="AL492" i="3"/>
  <c r="AM492" i="3"/>
  <c r="AN492" i="3"/>
  <c r="AO492" i="3"/>
  <c r="B492" i="3"/>
  <c r="AK512" i="3"/>
  <c r="AL512" i="3"/>
  <c r="AM512" i="3"/>
  <c r="AN512" i="3"/>
  <c r="AO512" i="3"/>
  <c r="B512" i="3"/>
  <c r="AK520" i="3"/>
  <c r="AL520" i="3"/>
  <c r="AM520" i="3"/>
  <c r="AN520" i="3"/>
  <c r="AO520" i="3"/>
  <c r="B520" i="3"/>
  <c r="AK464" i="3"/>
  <c r="AL464" i="3"/>
  <c r="AM464" i="3"/>
  <c r="AN464" i="3"/>
  <c r="AO464" i="3"/>
  <c r="B464" i="3"/>
  <c r="AK538" i="3"/>
  <c r="AL538" i="3"/>
  <c r="AM538" i="3"/>
  <c r="AN538" i="3"/>
  <c r="AO538" i="3"/>
  <c r="B538" i="3"/>
  <c r="AK483" i="3"/>
  <c r="AL483" i="3"/>
  <c r="AM483" i="3"/>
  <c r="AN483" i="3"/>
  <c r="AO483" i="3"/>
  <c r="B483" i="3"/>
  <c r="AK501" i="3"/>
  <c r="AL501" i="3"/>
  <c r="AM501" i="3"/>
  <c r="AN501" i="3"/>
  <c r="AO501" i="3"/>
  <c r="B501" i="3"/>
  <c r="AK444" i="3"/>
  <c r="AL444" i="3"/>
  <c r="AM444" i="3"/>
  <c r="AN444" i="3"/>
  <c r="AO444" i="3"/>
  <c r="B444" i="3"/>
  <c r="AK548" i="3"/>
  <c r="AL548" i="3"/>
  <c r="AM548" i="3"/>
  <c r="AN548" i="3"/>
  <c r="AO548" i="3"/>
  <c r="B548" i="3"/>
  <c r="AK528" i="3"/>
  <c r="AL528" i="3"/>
  <c r="AM528" i="3"/>
  <c r="AN528" i="3"/>
  <c r="AO528" i="3"/>
  <c r="B528" i="3"/>
  <c r="AK491" i="3"/>
  <c r="AL491" i="3"/>
  <c r="AM491" i="3"/>
  <c r="AN491" i="3"/>
  <c r="AO491" i="3"/>
  <c r="B491" i="3"/>
  <c r="AK473" i="3"/>
  <c r="AL473" i="3"/>
  <c r="AM473" i="3"/>
  <c r="AN473" i="3"/>
  <c r="AO473" i="3"/>
  <c r="B473" i="3"/>
  <c r="AK511" i="3"/>
  <c r="AL511" i="3"/>
  <c r="AM511" i="3"/>
  <c r="AN511" i="3"/>
  <c r="AO511" i="3"/>
  <c r="B511" i="3"/>
  <c r="AK519" i="3"/>
  <c r="AL519" i="3"/>
  <c r="AM519" i="3"/>
  <c r="AN519" i="3"/>
  <c r="AO519" i="3"/>
  <c r="B519" i="3"/>
  <c r="AK463" i="3"/>
  <c r="AL463" i="3"/>
  <c r="AM463" i="3"/>
  <c r="AN463" i="3"/>
  <c r="AO463" i="3"/>
  <c r="B463" i="3"/>
  <c r="AK500" i="3"/>
  <c r="AL500" i="3"/>
  <c r="AM500" i="3"/>
  <c r="AN500" i="3"/>
  <c r="AO500" i="3"/>
  <c r="B500" i="3"/>
  <c r="AK443" i="3"/>
  <c r="AL443" i="3"/>
  <c r="AM443" i="3"/>
  <c r="AN443" i="3"/>
  <c r="AO443" i="3"/>
  <c r="B443" i="3"/>
  <c r="AK454" i="3"/>
  <c r="AL454" i="3"/>
  <c r="AM454" i="3"/>
  <c r="AN454" i="3"/>
  <c r="AO454" i="3"/>
  <c r="B454" i="3"/>
  <c r="AK472" i="3"/>
  <c r="AL472" i="3"/>
  <c r="AM472" i="3"/>
  <c r="AN472" i="3"/>
  <c r="AO472" i="3"/>
  <c r="B472" i="3"/>
  <c r="AK490" i="3"/>
  <c r="AL490" i="3"/>
  <c r="AM490" i="3"/>
  <c r="AN490" i="3"/>
  <c r="AO490" i="3"/>
  <c r="B490" i="3"/>
  <c r="AK510" i="3"/>
  <c r="AL510" i="3"/>
  <c r="AM510" i="3"/>
  <c r="AN510" i="3"/>
  <c r="AO510" i="3"/>
  <c r="B510" i="3"/>
  <c r="AK462" i="3"/>
  <c r="AL462" i="3"/>
  <c r="AM462" i="3"/>
  <c r="AN462" i="3"/>
  <c r="AO462" i="3"/>
  <c r="B462" i="3"/>
  <c r="AK482" i="3"/>
  <c r="AL482" i="3"/>
  <c r="AM482" i="3"/>
  <c r="AN482" i="3"/>
  <c r="AO482" i="3"/>
  <c r="B482" i="3"/>
  <c r="AK453" i="3"/>
  <c r="AL453" i="3"/>
  <c r="AM453" i="3"/>
  <c r="AN453" i="3"/>
  <c r="AO453" i="3"/>
  <c r="B453" i="3"/>
  <c r="AK471" i="3"/>
  <c r="AL471" i="3"/>
  <c r="AM471" i="3"/>
  <c r="AN471" i="3"/>
  <c r="AO471" i="3"/>
  <c r="B471" i="3"/>
  <c r="AK509" i="3"/>
  <c r="AL509" i="3"/>
  <c r="AM509" i="3"/>
  <c r="AN509" i="3"/>
  <c r="AO509" i="3"/>
  <c r="B509" i="3"/>
  <c r="AK461" i="3"/>
  <c r="AL461" i="3"/>
  <c r="AM461" i="3"/>
  <c r="AN461" i="3"/>
  <c r="AO461" i="3"/>
  <c r="B461" i="3"/>
  <c r="AK442" i="3"/>
  <c r="AL442" i="3"/>
  <c r="AM442" i="3"/>
  <c r="AN442" i="3"/>
  <c r="AO442" i="3"/>
  <c r="B442" i="3"/>
  <c r="AK452" i="3"/>
  <c r="AL452" i="3"/>
  <c r="AM452" i="3"/>
  <c r="AN452" i="3"/>
  <c r="AO452" i="3"/>
  <c r="B452" i="3"/>
  <c r="AK481" i="3"/>
  <c r="AL481" i="3"/>
  <c r="AM481" i="3"/>
  <c r="AN481" i="3"/>
  <c r="AO481" i="3"/>
  <c r="B481" i="3"/>
  <c r="AK499" i="3"/>
  <c r="AL499" i="3"/>
  <c r="AM499" i="3"/>
  <c r="AN499" i="3"/>
  <c r="AO499" i="3"/>
  <c r="B499" i="3"/>
  <c r="AK489" i="3"/>
  <c r="AL489" i="3"/>
  <c r="AM489" i="3"/>
  <c r="AN489" i="3"/>
  <c r="AO489" i="3"/>
  <c r="B489" i="3"/>
  <c r="AK470" i="3"/>
  <c r="AL470" i="3"/>
  <c r="AM470" i="3"/>
  <c r="AN470" i="3"/>
  <c r="AO470" i="3"/>
  <c r="B470" i="3"/>
  <c r="AK460" i="3"/>
  <c r="AL460" i="3"/>
  <c r="AM460" i="3"/>
  <c r="AN460" i="3"/>
  <c r="AO460" i="3"/>
  <c r="B460" i="3"/>
  <c r="AK441" i="3"/>
  <c r="AL441" i="3"/>
  <c r="AM441" i="3"/>
  <c r="AN441" i="3"/>
  <c r="AO441" i="3"/>
  <c r="B441" i="3"/>
  <c r="AK451" i="3"/>
  <c r="AL451" i="3"/>
  <c r="AM451" i="3"/>
  <c r="AN451" i="3"/>
  <c r="AO451" i="3"/>
  <c r="B451" i="3"/>
  <c r="AK480" i="3"/>
  <c r="AL480" i="3"/>
  <c r="AM480" i="3"/>
  <c r="AN480" i="3"/>
  <c r="AO480" i="3"/>
  <c r="B480" i="3"/>
  <c r="AK469" i="3"/>
  <c r="AL469" i="3"/>
  <c r="AM469" i="3"/>
  <c r="AN469" i="3"/>
  <c r="AO469" i="3"/>
  <c r="B469" i="3"/>
  <c r="AK440" i="3"/>
  <c r="AL440" i="3"/>
  <c r="AM440" i="3"/>
  <c r="AN440" i="3"/>
  <c r="AO440" i="3"/>
  <c r="B440" i="3"/>
  <c r="AK450" i="3"/>
  <c r="AL450" i="3"/>
  <c r="AM450" i="3"/>
  <c r="AN450" i="3"/>
  <c r="AO450" i="3"/>
  <c r="B450" i="3"/>
  <c r="AK439" i="3"/>
  <c r="AL439" i="3"/>
  <c r="AM439" i="3"/>
  <c r="AN439" i="3"/>
  <c r="AO439" i="3"/>
  <c r="B439" i="3"/>
  <c r="AK459" i="3"/>
  <c r="AL459" i="3"/>
  <c r="AM459" i="3"/>
  <c r="AN459" i="3"/>
  <c r="AO459" i="3"/>
  <c r="B459" i="3"/>
  <c r="AK449" i="3"/>
  <c r="AL449" i="3"/>
  <c r="AM449" i="3"/>
  <c r="AN449" i="3"/>
  <c r="AO449" i="3"/>
  <c r="B449" i="3"/>
  <c r="AK438" i="3"/>
  <c r="AL438" i="3"/>
  <c r="AM438" i="3"/>
  <c r="AN438" i="3"/>
  <c r="AO438" i="3"/>
  <c r="B438" i="3"/>
  <c r="AK448" i="3"/>
  <c r="AL448" i="3"/>
  <c r="AM448" i="3"/>
  <c r="AN448" i="3"/>
  <c r="AO448" i="3"/>
  <c r="B448" i="3"/>
  <c r="AK437" i="3"/>
  <c r="AL437" i="3"/>
  <c r="AM437" i="3"/>
  <c r="AN437" i="3"/>
  <c r="AO437" i="3"/>
  <c r="B437" i="3"/>
  <c r="AO436" i="3"/>
  <c r="B436" i="3"/>
  <c r="AF625" i="3"/>
  <c r="AF624" i="3"/>
  <c r="AF619" i="3"/>
  <c r="AF623" i="3"/>
  <c r="AF611" i="3"/>
  <c r="AF618" i="3"/>
  <c r="AF622" i="3"/>
  <c r="AF603" i="3"/>
  <c r="AF610" i="3"/>
  <c r="AF617" i="3"/>
  <c r="AF609" i="3"/>
  <c r="AF602" i="3"/>
  <c r="AF592" i="3"/>
  <c r="AF621" i="3"/>
  <c r="AF601" i="3"/>
  <c r="AF616" i="3"/>
  <c r="AF608" i="3"/>
  <c r="AF584" i="3"/>
  <c r="AF600" i="3"/>
  <c r="AF607" i="3"/>
  <c r="AF591" i="3"/>
  <c r="AF577" i="3"/>
  <c r="AF615" i="3"/>
  <c r="AF599" i="3"/>
  <c r="AF590" i="3"/>
  <c r="AF583" i="3"/>
  <c r="AF614" i="3"/>
  <c r="AF566" i="3"/>
  <c r="AF606" i="3"/>
  <c r="AF582" i="3"/>
  <c r="AF589" i="3"/>
  <c r="AF576" i="3"/>
  <c r="AF613" i="3"/>
  <c r="AF556" i="3"/>
  <c r="AF598" i="3"/>
  <c r="AF547" i="3"/>
  <c r="AF575" i="3"/>
  <c r="AF581" i="3"/>
  <c r="AF565" i="3"/>
  <c r="AF620" i="3"/>
  <c r="AF605" i="3"/>
  <c r="AF537" i="3"/>
  <c r="AF527" i="3"/>
  <c r="AF588" i="3"/>
  <c r="AF555" i="3"/>
  <c r="AF574" i="3"/>
  <c r="AF564" i="3"/>
  <c r="AF597" i="3"/>
  <c r="AF612" i="3"/>
  <c r="AF536" i="3"/>
  <c r="AF546" i="3"/>
  <c r="AF518" i="3"/>
  <c r="AF526" i="3"/>
  <c r="AF580" i="3"/>
  <c r="AF554" i="3"/>
  <c r="AF535" i="3"/>
  <c r="AF563" i="3"/>
  <c r="AF508" i="3"/>
  <c r="AF596" i="3"/>
  <c r="AF545" i="3"/>
  <c r="AF525" i="3"/>
  <c r="AF498" i="3"/>
  <c r="AF587" i="3"/>
  <c r="AF573" i="3"/>
  <c r="AF553" i="3"/>
  <c r="AF534" i="3"/>
  <c r="AF507" i="3"/>
  <c r="AF488" i="3"/>
  <c r="AF595" i="3"/>
  <c r="AF517" i="3"/>
  <c r="AF524" i="3"/>
  <c r="AF604" i="3"/>
  <c r="AF544" i="3"/>
  <c r="AF497" i="3"/>
  <c r="AF579" i="3"/>
  <c r="AF479" i="3"/>
  <c r="AF506" i="3"/>
  <c r="AF572" i="3"/>
  <c r="AF562" i="3"/>
  <c r="AF533" i="3"/>
  <c r="AF487" i="3"/>
  <c r="AF594" i="3"/>
  <c r="AF516" i="3"/>
  <c r="AF496" i="3"/>
  <c r="AF523" i="3"/>
  <c r="AF478" i="3"/>
  <c r="AF571" i="3"/>
  <c r="AF505" i="3"/>
  <c r="AF586" i="3"/>
  <c r="AF486" i="3"/>
  <c r="AF552" i="3"/>
  <c r="AF468" i="3"/>
  <c r="AF561" i="3"/>
  <c r="AF495" i="3"/>
  <c r="AF593" i="3"/>
  <c r="AF515" i="3"/>
  <c r="AF543" i="3"/>
  <c r="AF477" i="3"/>
  <c r="AF504" i="3"/>
  <c r="AF570" i="3"/>
  <c r="AF578" i="3"/>
  <c r="AF585" i="3"/>
  <c r="AF532" i="3"/>
  <c r="AF551" i="3"/>
  <c r="AF560" i="3"/>
  <c r="AF467" i="3"/>
  <c r="AF494" i="3"/>
  <c r="AF522" i="3"/>
  <c r="AF476" i="3"/>
  <c r="AF542" i="3"/>
  <c r="AF458" i="3"/>
  <c r="AF466" i="3"/>
  <c r="AF550" i="3"/>
  <c r="AF485" i="3"/>
  <c r="AF569" i="3"/>
  <c r="AF559" i="3"/>
  <c r="AF514" i="3"/>
  <c r="AF541" i="3"/>
  <c r="AF475" i="3"/>
  <c r="AF457" i="3"/>
  <c r="AF503" i="3"/>
  <c r="AF531" i="3"/>
  <c r="AF568" i="3"/>
  <c r="AF558" i="3"/>
  <c r="AF493" i="3"/>
  <c r="AF456" i="3"/>
  <c r="AF521" i="3"/>
  <c r="AF540" i="3"/>
  <c r="AF447" i="3"/>
  <c r="AF465" i="3"/>
  <c r="AF484" i="3"/>
  <c r="AF549" i="3"/>
  <c r="AF530" i="3"/>
  <c r="AF567" i="3"/>
  <c r="AF513" i="3"/>
  <c r="AF557" i="3"/>
  <c r="AF474" i="3"/>
  <c r="AF446" i="3"/>
  <c r="AF539" i="3"/>
  <c r="AF502" i="3"/>
  <c r="AF529" i="3"/>
  <c r="AF445" i="3"/>
  <c r="AF455" i="3"/>
  <c r="AF492" i="3"/>
  <c r="AF512" i="3"/>
  <c r="AF520" i="3"/>
  <c r="AF464" i="3"/>
  <c r="AF538" i="3"/>
  <c r="AF483" i="3"/>
  <c r="AF501" i="3"/>
  <c r="AF444" i="3"/>
  <c r="AF548" i="3"/>
  <c r="AF528" i="3"/>
  <c r="AF491" i="3"/>
  <c r="AF473" i="3"/>
  <c r="AF511" i="3"/>
  <c r="AF519" i="3"/>
  <c r="AF463" i="3"/>
  <c r="AF500" i="3"/>
  <c r="AF443" i="3"/>
  <c r="AF454" i="3"/>
  <c r="AF472" i="3"/>
  <c r="AF490" i="3"/>
  <c r="AF510" i="3"/>
  <c r="AF462" i="3"/>
  <c r="AF482" i="3"/>
  <c r="AF453" i="3"/>
  <c r="AF471" i="3"/>
  <c r="AF509" i="3"/>
  <c r="AF461" i="3"/>
  <c r="AF442" i="3"/>
  <c r="AF452" i="3"/>
  <c r="AF481" i="3"/>
  <c r="AF499" i="3"/>
  <c r="AF489" i="3"/>
  <c r="AF470" i="3"/>
  <c r="AF460" i="3"/>
  <c r="AF441" i="3"/>
  <c r="AF451" i="3"/>
  <c r="AF480" i="3"/>
  <c r="AF469" i="3"/>
  <c r="AF440" i="3"/>
  <c r="AF450" i="3"/>
  <c r="AF439" i="3"/>
  <c r="AF459" i="3"/>
  <c r="AF449" i="3"/>
  <c r="AF438" i="3"/>
  <c r="AF448" i="3"/>
  <c r="AF437" i="3"/>
  <c r="AF6" i="3"/>
  <c r="AP6" i="3"/>
  <c r="AF17" i="3"/>
  <c r="AF7" i="3"/>
  <c r="AP7" i="3"/>
  <c r="AF18" i="3"/>
  <c r="AF28" i="3"/>
  <c r="AP8" i="3"/>
  <c r="AF19" i="3"/>
  <c r="AF9" i="3"/>
  <c r="AP9" i="3"/>
  <c r="AF38" i="3"/>
  <c r="AF49" i="3"/>
  <c r="AF20" i="3"/>
  <c r="AF10" i="3"/>
  <c r="AP10" i="3"/>
  <c r="AF29" i="3"/>
  <c r="AF39" i="3"/>
  <c r="AF58" i="3"/>
  <c r="AF68" i="3"/>
  <c r="AF50" i="3"/>
  <c r="AF21" i="3"/>
  <c r="AF11" i="3"/>
  <c r="AF30" i="3"/>
  <c r="AF78" i="3"/>
  <c r="AF40" i="3"/>
  <c r="AF22" i="3"/>
  <c r="AF51" i="3"/>
  <c r="AF31" i="3"/>
  <c r="AF79" i="3"/>
  <c r="AF59" i="3"/>
  <c r="AF41" i="3"/>
  <c r="AF23" i="3"/>
  <c r="AF69" i="3"/>
  <c r="AF32" i="3"/>
  <c r="AF88" i="3"/>
  <c r="AF80" i="3"/>
  <c r="AF42" i="3"/>
  <c r="AF60" i="3"/>
  <c r="AF97" i="3"/>
  <c r="AF117" i="3"/>
  <c r="AF13" i="3"/>
  <c r="AF70" i="3"/>
  <c r="AF52" i="3"/>
  <c r="AF107" i="3"/>
  <c r="AF33" i="3"/>
  <c r="AF89" i="3"/>
  <c r="AF81" i="3"/>
  <c r="AF61" i="3"/>
  <c r="AF24" i="3"/>
  <c r="AF14" i="3"/>
  <c r="AF98" i="3"/>
  <c r="AF71" i="3"/>
  <c r="AF108" i="3"/>
  <c r="AF15" i="3"/>
  <c r="AF43" i="3"/>
  <c r="AF126" i="3"/>
  <c r="AF82" i="3"/>
  <c r="AF136" i="3"/>
  <c r="AF99" i="3"/>
  <c r="AF118" i="3"/>
  <c r="AF53" i="3"/>
  <c r="AF34" i="3"/>
  <c r="AF16" i="3"/>
  <c r="AF109" i="3"/>
  <c r="AF90" i="3"/>
  <c r="AF25" i="3"/>
  <c r="AF62" i="3"/>
  <c r="AF127" i="3"/>
  <c r="AF137" i="3"/>
  <c r="AF100" i="3"/>
  <c r="AF72" i="3"/>
  <c r="AF26" i="3"/>
  <c r="AF44" i="3"/>
  <c r="AF110" i="3"/>
  <c r="AF83" i="3"/>
  <c r="AF128" i="3"/>
  <c r="AF138" i="3"/>
  <c r="AF54" i="3"/>
  <c r="AF119" i="3"/>
  <c r="AF35" i="3"/>
  <c r="AF27" i="3"/>
  <c r="AF111" i="3"/>
  <c r="AF45" i="3"/>
  <c r="AF91" i="3"/>
  <c r="AF63" i="3"/>
  <c r="AF36" i="3"/>
  <c r="AF129" i="3"/>
  <c r="AF120" i="3"/>
  <c r="AF101" i="3"/>
  <c r="AF154" i="3"/>
  <c r="AF147" i="3"/>
  <c r="AF139" i="3"/>
  <c r="AF73" i="3"/>
  <c r="AF46" i="3"/>
  <c r="AF112" i="3"/>
  <c r="AF84" i="3"/>
  <c r="AF162" i="3"/>
  <c r="AF64" i="3"/>
  <c r="AF130" i="3"/>
  <c r="AF37" i="3"/>
  <c r="AF121" i="3"/>
  <c r="AF55" i="3"/>
  <c r="AF155" i="3"/>
  <c r="AF74" i="3"/>
  <c r="AF140" i="3"/>
  <c r="AF47" i="3"/>
  <c r="AF92" i="3"/>
  <c r="AF65" i="3"/>
  <c r="AF85" i="3"/>
  <c r="AF163" i="3"/>
  <c r="AF56" i="3"/>
  <c r="AF102" i="3"/>
  <c r="AF131" i="3"/>
  <c r="AF141" i="3"/>
  <c r="AF75" i="3"/>
  <c r="AF48" i="3"/>
  <c r="AF148" i="3"/>
  <c r="AF66" i="3"/>
  <c r="AF113" i="3"/>
  <c r="AF173" i="3"/>
  <c r="AF93" i="3"/>
  <c r="AF86" i="3"/>
  <c r="AF164" i="3"/>
  <c r="AF57" i="3"/>
  <c r="AF76" i="3"/>
  <c r="AF103" i="3"/>
  <c r="AF122" i="3"/>
  <c r="AF142" i="3"/>
  <c r="AF156" i="3"/>
  <c r="AF67" i="3"/>
  <c r="AF94" i="3"/>
  <c r="AF114" i="3"/>
  <c r="AF165" i="3"/>
  <c r="AF77" i="3"/>
  <c r="AF132" i="3"/>
  <c r="AF104" i="3"/>
  <c r="AF123" i="3"/>
  <c r="AF149" i="3"/>
  <c r="AF95" i="3"/>
  <c r="AF87" i="3"/>
  <c r="AF115" i="3"/>
  <c r="AF105" i="3"/>
  <c r="AF181" i="3"/>
  <c r="AF166" i="3"/>
  <c r="AF133" i="3"/>
  <c r="AF143" i="3"/>
  <c r="AF124" i="3"/>
  <c r="AF157" i="3"/>
  <c r="AF96" i="3"/>
  <c r="AF106" i="3"/>
  <c r="AF174" i="3"/>
  <c r="AF189" i="3"/>
  <c r="AF134" i="3"/>
  <c r="AF150" i="3"/>
  <c r="AF144" i="3"/>
  <c r="AF116" i="3"/>
  <c r="AF167" i="3"/>
  <c r="AF125" i="3"/>
  <c r="AF182" i="3"/>
  <c r="AF145" i="3"/>
  <c r="AF158" i="3"/>
  <c r="AF151" i="3"/>
  <c r="AF175" i="3"/>
  <c r="AF135" i="3"/>
  <c r="AF183" i="3"/>
  <c r="AF152" i="3"/>
  <c r="AF159" i="3"/>
  <c r="AF168" i="3"/>
  <c r="AF184" i="3"/>
  <c r="AF146" i="3"/>
  <c r="AF160" i="3"/>
  <c r="AF176" i="3"/>
  <c r="AF169" i="3"/>
  <c r="AF153" i="3"/>
  <c r="AF177" i="3"/>
  <c r="AF185" i="3"/>
  <c r="AF170" i="3"/>
  <c r="AF190" i="3"/>
  <c r="AF161" i="3"/>
  <c r="AF171" i="3"/>
  <c r="AF178" i="3"/>
  <c r="AF186" i="3"/>
  <c r="AF179" i="3"/>
  <c r="AF172" i="3"/>
  <c r="AF191" i="3"/>
  <c r="AF187" i="3"/>
  <c r="AF180" i="3"/>
  <c r="AF192" i="3"/>
  <c r="AF188" i="3"/>
  <c r="AF193" i="3"/>
  <c r="AF8" i="3"/>
  <c r="AJ349" i="3"/>
  <c r="G25" i="1"/>
  <c r="I35" i="1"/>
  <c r="I42" i="1"/>
  <c r="F49" i="1"/>
  <c r="C88" i="1"/>
  <c r="D88" i="1"/>
  <c r="E88" i="1"/>
  <c r="F88" i="1"/>
  <c r="G88" i="1"/>
  <c r="H88" i="1"/>
  <c r="I88" i="1"/>
  <c r="J88" i="1"/>
  <c r="C92" i="1"/>
  <c r="C95" i="1"/>
  <c r="C93" i="1"/>
  <c r="C83" i="1"/>
  <c r="C94" i="1"/>
  <c r="C96" i="1"/>
  <c r="C109" i="1"/>
  <c r="D109" i="1"/>
  <c r="E109" i="1"/>
  <c r="F109" i="1"/>
  <c r="G109" i="1"/>
  <c r="H109" i="1"/>
  <c r="I109" i="1"/>
  <c r="E3" i="2"/>
  <c r="E4" i="2"/>
  <c r="E5" i="2"/>
  <c r="E6" i="2"/>
  <c r="E7" i="2"/>
  <c r="E8" i="2"/>
  <c r="E9" i="2"/>
  <c r="E10" i="2"/>
  <c r="E11" i="2"/>
  <c r="E12" i="2"/>
  <c r="E13" i="2"/>
  <c r="E14" i="2"/>
  <c r="AP4" i="3"/>
  <c r="AP335" i="3"/>
  <c r="AF336" i="3"/>
  <c r="AG336" i="3"/>
  <c r="AH336" i="3"/>
  <c r="AI336" i="3"/>
  <c r="AJ336" i="3"/>
  <c r="AK336" i="3"/>
  <c r="AL336" i="3"/>
  <c r="AM336" i="3"/>
  <c r="AN336" i="3"/>
  <c r="AO336" i="3"/>
  <c r="B336" i="3"/>
  <c r="AP336" i="3"/>
  <c r="AF337" i="3"/>
  <c r="AG337" i="3"/>
  <c r="AH337" i="3"/>
  <c r="AI337" i="3"/>
  <c r="AJ337" i="3"/>
  <c r="AK337" i="3"/>
  <c r="AL337" i="3"/>
  <c r="AP337" i="3"/>
  <c r="AF338" i="3"/>
  <c r="AG338" i="3"/>
  <c r="AH338" i="3"/>
  <c r="AI338" i="3"/>
  <c r="AJ338" i="3"/>
  <c r="AK338" i="3"/>
  <c r="AL338" i="3"/>
  <c r="AP338" i="3"/>
  <c r="AF339" i="3"/>
  <c r="AG339" i="3"/>
  <c r="AH339" i="3"/>
  <c r="AI339" i="3"/>
  <c r="AJ339" i="3"/>
  <c r="AK339" i="3"/>
  <c r="AL339" i="3"/>
  <c r="AP339" i="3"/>
  <c r="AF340" i="3"/>
  <c r="AG340" i="3"/>
  <c r="AH340" i="3"/>
  <c r="AI340" i="3"/>
  <c r="AJ340" i="3"/>
  <c r="AK340" i="3"/>
  <c r="AL340" i="3"/>
  <c r="AM340" i="3"/>
  <c r="AN340" i="3"/>
  <c r="AO340" i="3"/>
  <c r="B340" i="3"/>
  <c r="AP340" i="3"/>
  <c r="AF341" i="3"/>
  <c r="AG341" i="3"/>
  <c r="AH341" i="3"/>
  <c r="AI341" i="3"/>
  <c r="AJ341" i="3"/>
  <c r="AK341" i="3"/>
  <c r="AL341" i="3"/>
  <c r="AM341" i="3"/>
  <c r="AN341" i="3"/>
  <c r="AO341" i="3"/>
  <c r="B341" i="3"/>
  <c r="AP341" i="3"/>
  <c r="AF342" i="3"/>
  <c r="AG342" i="3"/>
  <c r="AH342" i="3"/>
  <c r="AI342" i="3"/>
  <c r="AJ342" i="3"/>
  <c r="AK342" i="3"/>
  <c r="AL342" i="3"/>
  <c r="AM342" i="3"/>
  <c r="AN342" i="3"/>
  <c r="AO342" i="3"/>
  <c r="B342" i="3"/>
  <c r="AP342" i="3"/>
  <c r="AF343" i="3"/>
  <c r="AG343" i="3"/>
  <c r="AH343" i="3"/>
  <c r="AI343" i="3"/>
  <c r="AJ343" i="3"/>
  <c r="AK343" i="3"/>
  <c r="AL343" i="3"/>
  <c r="AM343" i="3"/>
  <c r="AN343" i="3"/>
  <c r="AO343" i="3"/>
  <c r="B343" i="3"/>
  <c r="AP343" i="3"/>
  <c r="AF344" i="3"/>
  <c r="AG344" i="3"/>
  <c r="AH344" i="3"/>
  <c r="AI344" i="3"/>
  <c r="AJ344" i="3"/>
  <c r="AK344" i="3"/>
  <c r="AL344" i="3"/>
  <c r="AM344" i="3"/>
  <c r="AN344" i="3"/>
  <c r="AO344" i="3"/>
  <c r="B344" i="3"/>
  <c r="AP344" i="3"/>
  <c r="AF345" i="3"/>
  <c r="AG345" i="3"/>
  <c r="AH345" i="3"/>
  <c r="AI345" i="3"/>
  <c r="AJ345" i="3"/>
  <c r="AK345" i="3"/>
  <c r="AL345" i="3"/>
  <c r="AM345" i="3"/>
  <c r="AN345" i="3"/>
  <c r="AO345" i="3"/>
  <c r="B345" i="3"/>
  <c r="AP345" i="3"/>
  <c r="AF346" i="3"/>
  <c r="AG346" i="3"/>
  <c r="AH346" i="3"/>
  <c r="AI346" i="3"/>
  <c r="AJ346" i="3"/>
  <c r="AK346" i="3"/>
  <c r="AL346" i="3"/>
  <c r="AM346" i="3"/>
  <c r="AN346" i="3"/>
  <c r="AO346" i="3"/>
  <c r="B346" i="3"/>
  <c r="AP346" i="3"/>
  <c r="AF347" i="3"/>
  <c r="AG347" i="3"/>
  <c r="AH347" i="3"/>
  <c r="AI347" i="3"/>
  <c r="AJ347" i="3"/>
  <c r="AK347" i="3"/>
  <c r="AL347" i="3"/>
  <c r="AM347" i="3"/>
  <c r="AN347" i="3"/>
  <c r="AO347" i="3"/>
  <c r="B347" i="3"/>
  <c r="AP347" i="3"/>
  <c r="AF348" i="3"/>
  <c r="AG348" i="3"/>
  <c r="AH348" i="3"/>
  <c r="AI348" i="3"/>
  <c r="AJ348" i="3"/>
  <c r="AK348" i="3"/>
  <c r="AL348" i="3"/>
  <c r="AM348" i="3"/>
  <c r="AN348" i="3"/>
  <c r="AO348" i="3"/>
  <c r="B348" i="3"/>
  <c r="AP348" i="3"/>
  <c r="AF349" i="3"/>
  <c r="AG349" i="3"/>
  <c r="AH349" i="3"/>
  <c r="AI349" i="3"/>
  <c r="AK349" i="3"/>
  <c r="AL349" i="3"/>
  <c r="AM349" i="3"/>
  <c r="AP349" i="3"/>
  <c r="AF350" i="3"/>
  <c r="AG350" i="3"/>
  <c r="AH350" i="3"/>
  <c r="AI350" i="3"/>
  <c r="AJ350" i="3"/>
  <c r="AK350" i="3"/>
  <c r="AL350" i="3"/>
  <c r="AM350" i="3"/>
  <c r="AN350" i="3"/>
  <c r="AO350" i="3"/>
  <c r="B350" i="3"/>
  <c r="AP350" i="3"/>
  <c r="AF351" i="3"/>
  <c r="AG351" i="3"/>
  <c r="AH351" i="3"/>
  <c r="AI351" i="3"/>
  <c r="AJ351" i="3"/>
  <c r="AK351" i="3"/>
  <c r="AL351" i="3"/>
  <c r="AP351" i="3"/>
  <c r="AF352" i="3"/>
  <c r="AG352" i="3"/>
  <c r="AH352" i="3"/>
  <c r="AI352" i="3"/>
  <c r="AJ352" i="3"/>
  <c r="AK352" i="3"/>
  <c r="AL352" i="3"/>
  <c r="AM352" i="3"/>
  <c r="AN352" i="3"/>
  <c r="AO352" i="3"/>
  <c r="B352" i="3"/>
  <c r="AP352" i="3"/>
  <c r="AF353" i="3"/>
  <c r="AG353" i="3"/>
  <c r="AH353" i="3"/>
  <c r="AI353" i="3"/>
  <c r="AJ353" i="3"/>
  <c r="AK353" i="3"/>
  <c r="AL353" i="3"/>
  <c r="AP353" i="3"/>
  <c r="AF354" i="3"/>
  <c r="AG354" i="3"/>
  <c r="AH354" i="3"/>
  <c r="AI354" i="3"/>
  <c r="AJ354" i="3"/>
  <c r="AK354" i="3"/>
  <c r="AL354" i="3"/>
  <c r="AM354" i="3"/>
  <c r="AN354" i="3"/>
  <c r="AO354" i="3"/>
  <c r="B354" i="3"/>
  <c r="AP354" i="3"/>
  <c r="AF355" i="3"/>
  <c r="AG355" i="3"/>
  <c r="AH355" i="3"/>
  <c r="AI355" i="3"/>
  <c r="AJ355" i="3"/>
  <c r="AK355" i="3"/>
  <c r="AL355" i="3"/>
  <c r="AP355" i="3"/>
  <c r="AF356" i="3"/>
  <c r="AH356" i="3"/>
  <c r="AI356" i="3"/>
  <c r="AJ356" i="3"/>
  <c r="AK356" i="3"/>
  <c r="AL356" i="3"/>
  <c r="AM356" i="3"/>
  <c r="AN356" i="3"/>
  <c r="AO356" i="3"/>
  <c r="B356" i="3"/>
  <c r="AP356" i="3"/>
  <c r="AF357" i="3"/>
  <c r="AG357" i="3"/>
  <c r="AH357" i="3"/>
  <c r="AI357" i="3"/>
  <c r="AJ357" i="3"/>
  <c r="AK357" i="3"/>
  <c r="AL357" i="3"/>
  <c r="AP357" i="3"/>
  <c r="AF358" i="3"/>
  <c r="AG358" i="3"/>
  <c r="AH358" i="3"/>
  <c r="AI358" i="3"/>
  <c r="AJ358" i="3"/>
  <c r="AK358" i="3"/>
  <c r="AL358" i="3"/>
  <c r="AM358" i="3"/>
  <c r="AN358" i="3"/>
  <c r="AO358" i="3"/>
  <c r="B358" i="3"/>
  <c r="AP358" i="3"/>
  <c r="AF359" i="3"/>
  <c r="AG359" i="3"/>
  <c r="AH359" i="3"/>
  <c r="AI359" i="3"/>
  <c r="AJ359" i="3"/>
  <c r="AK359" i="3"/>
  <c r="AL359" i="3"/>
  <c r="AP385" i="3"/>
  <c r="AF386" i="3"/>
  <c r="AG386" i="3"/>
  <c r="AH386" i="3"/>
  <c r="AI386" i="3"/>
  <c r="AJ386" i="3"/>
  <c r="AK386" i="3"/>
  <c r="AL386" i="3"/>
  <c r="AM386" i="3"/>
  <c r="AN386" i="3"/>
  <c r="AO386" i="3"/>
  <c r="B386" i="3"/>
  <c r="AP386" i="3"/>
  <c r="AF387" i="3"/>
  <c r="AG387" i="3"/>
  <c r="AH387" i="3"/>
  <c r="AI387" i="3"/>
  <c r="AJ387" i="3"/>
  <c r="AK387" i="3"/>
  <c r="AL387" i="3"/>
  <c r="AP387" i="3"/>
  <c r="AF388" i="3"/>
  <c r="AG388" i="3"/>
  <c r="AH388" i="3"/>
  <c r="AI388" i="3"/>
  <c r="AJ388" i="3"/>
  <c r="AK388" i="3"/>
  <c r="AL388" i="3"/>
  <c r="AM388" i="3"/>
  <c r="AN388" i="3"/>
  <c r="AO388" i="3"/>
  <c r="B388" i="3"/>
  <c r="AP388" i="3"/>
  <c r="AF389" i="3"/>
  <c r="AG389" i="3"/>
  <c r="AH389" i="3"/>
  <c r="AI389" i="3"/>
  <c r="AJ389" i="3"/>
  <c r="AK389" i="3"/>
  <c r="AL389" i="3"/>
  <c r="AP389" i="3"/>
  <c r="AF390" i="3"/>
  <c r="AG390" i="3"/>
  <c r="AH390" i="3"/>
  <c r="AI390" i="3"/>
  <c r="AJ390" i="3"/>
  <c r="AK390" i="3"/>
  <c r="AL390" i="3"/>
  <c r="AM390" i="3"/>
  <c r="AN390" i="3"/>
  <c r="AO390" i="3"/>
  <c r="B390" i="3"/>
  <c r="AP390" i="3"/>
  <c r="AF391" i="3"/>
  <c r="AG391" i="3"/>
  <c r="AH391" i="3"/>
  <c r="AI391" i="3"/>
  <c r="AJ391" i="3"/>
  <c r="AK391" i="3"/>
  <c r="AL391" i="3"/>
  <c r="AP391" i="3"/>
  <c r="AF392" i="3"/>
  <c r="AG392" i="3"/>
  <c r="AH392" i="3"/>
  <c r="AI392" i="3"/>
  <c r="AJ392" i="3"/>
  <c r="AK392" i="3"/>
  <c r="AL392" i="3"/>
  <c r="AM392" i="3"/>
  <c r="AN392" i="3"/>
  <c r="AO392" i="3"/>
  <c r="B392" i="3"/>
  <c r="AP392" i="3"/>
  <c r="AF393" i="3"/>
  <c r="AG393" i="3"/>
  <c r="AH393" i="3"/>
  <c r="AI393" i="3"/>
  <c r="AJ393" i="3"/>
  <c r="AK393" i="3"/>
  <c r="AL393" i="3"/>
  <c r="AP393" i="3"/>
  <c r="AF394" i="3"/>
  <c r="AG394" i="3"/>
  <c r="AH394" i="3"/>
  <c r="AI394" i="3"/>
  <c r="AJ394" i="3"/>
  <c r="AK394" i="3"/>
  <c r="AL394" i="3"/>
  <c r="AM394" i="3"/>
  <c r="AN394" i="3"/>
  <c r="AO394" i="3"/>
  <c r="B394" i="3"/>
  <c r="AP394" i="3"/>
  <c r="AF395" i="3"/>
  <c r="AG395" i="3"/>
  <c r="AH395" i="3"/>
  <c r="AI395" i="3"/>
  <c r="AJ395" i="3"/>
  <c r="AK395" i="3"/>
  <c r="AL395" i="3"/>
  <c r="AP395" i="3"/>
  <c r="AF396" i="3"/>
  <c r="AG396" i="3"/>
  <c r="AH396" i="3"/>
  <c r="AI396" i="3"/>
  <c r="AJ396" i="3"/>
  <c r="AK396" i="3"/>
  <c r="AL396" i="3"/>
  <c r="AM396" i="3"/>
  <c r="AN396" i="3"/>
  <c r="AO396" i="3"/>
  <c r="B396" i="3"/>
  <c r="AP396" i="3"/>
  <c r="AF397" i="3"/>
  <c r="AG397" i="3"/>
  <c r="AH397" i="3"/>
  <c r="AI397" i="3"/>
  <c r="AJ397" i="3"/>
  <c r="AK397" i="3"/>
  <c r="AL397" i="3"/>
  <c r="AP397" i="3"/>
  <c r="AF398" i="3"/>
  <c r="AG398" i="3"/>
  <c r="AH398" i="3"/>
  <c r="AI398" i="3"/>
  <c r="AJ398" i="3"/>
  <c r="AK398" i="3"/>
  <c r="AL398" i="3"/>
  <c r="AM398" i="3"/>
  <c r="AN398" i="3"/>
  <c r="AO398" i="3"/>
  <c r="B398" i="3"/>
  <c r="AP398" i="3"/>
  <c r="AF399" i="3"/>
  <c r="AG399" i="3"/>
  <c r="AH399" i="3"/>
  <c r="AI399" i="3"/>
  <c r="AJ399" i="3"/>
  <c r="AK399" i="3"/>
  <c r="AL399" i="3"/>
  <c r="AP399" i="3"/>
  <c r="AF400" i="3"/>
  <c r="AG400" i="3"/>
  <c r="AH400" i="3"/>
  <c r="AI400" i="3"/>
  <c r="AJ400" i="3"/>
  <c r="AK400" i="3"/>
  <c r="AL400" i="3"/>
  <c r="AM400" i="3"/>
  <c r="AP400" i="3"/>
  <c r="AF401" i="3"/>
  <c r="AG401" i="3"/>
  <c r="AH401" i="3"/>
  <c r="AI401" i="3"/>
  <c r="AJ401" i="3"/>
  <c r="AK401" i="3"/>
  <c r="AL401" i="3"/>
  <c r="AM401" i="3"/>
  <c r="AP401" i="3"/>
  <c r="AF402" i="3"/>
  <c r="AG402" i="3"/>
  <c r="AH402" i="3"/>
  <c r="AI402" i="3"/>
  <c r="AJ402" i="3"/>
  <c r="AK402" i="3"/>
  <c r="AL402" i="3"/>
  <c r="AM402" i="3"/>
  <c r="AP402" i="3"/>
  <c r="AF403" i="3"/>
  <c r="AG403" i="3"/>
  <c r="AH403" i="3"/>
  <c r="AI403" i="3"/>
  <c r="AJ403" i="3"/>
  <c r="AK403" i="3"/>
  <c r="AL403" i="3"/>
  <c r="AM403" i="3"/>
  <c r="AP403" i="3"/>
  <c r="AF404" i="3"/>
  <c r="AG404" i="3"/>
  <c r="AH404" i="3"/>
  <c r="AI404" i="3"/>
  <c r="AJ404" i="3"/>
  <c r="AK404" i="3"/>
  <c r="AL404" i="3"/>
  <c r="AM404" i="3"/>
  <c r="AP404" i="3"/>
  <c r="AF405" i="3"/>
  <c r="AG405" i="3"/>
  <c r="AH405" i="3"/>
  <c r="AI405" i="3"/>
  <c r="AJ405" i="3"/>
  <c r="AK405" i="3"/>
  <c r="AL405" i="3"/>
  <c r="AM405" i="3"/>
  <c r="AP405" i="3"/>
  <c r="AF406" i="3"/>
  <c r="AG406" i="3"/>
  <c r="AH406" i="3"/>
  <c r="AI406" i="3"/>
  <c r="AJ406" i="3"/>
  <c r="AK406" i="3"/>
  <c r="AL406" i="3"/>
  <c r="AP406" i="3"/>
  <c r="AF407" i="3"/>
  <c r="AG407" i="3"/>
  <c r="AH407" i="3"/>
  <c r="AI407" i="3"/>
  <c r="AJ407" i="3"/>
  <c r="AK407" i="3"/>
  <c r="AL407" i="3"/>
  <c r="AM407" i="3"/>
  <c r="AP407" i="3"/>
  <c r="AF408" i="3"/>
  <c r="AG408" i="3"/>
  <c r="AH408" i="3"/>
  <c r="AI408" i="3"/>
  <c r="AJ408" i="3"/>
  <c r="AK408" i="3"/>
  <c r="AL408" i="3"/>
  <c r="AP408" i="3"/>
  <c r="AF409" i="3"/>
  <c r="AG409" i="3"/>
  <c r="AH409" i="3"/>
  <c r="AI409" i="3"/>
  <c r="AJ409" i="3"/>
  <c r="AK409" i="3"/>
  <c r="AL409" i="3"/>
  <c r="AM409" i="3"/>
  <c r="AP410" i="3"/>
  <c r="AF411" i="3"/>
  <c r="AG411" i="3"/>
  <c r="AH411" i="3"/>
  <c r="AI411" i="3"/>
  <c r="AJ411" i="3"/>
  <c r="AK411" i="3"/>
  <c r="AL411" i="3"/>
  <c r="AP411" i="3"/>
  <c r="AF412" i="3"/>
  <c r="AG412" i="3"/>
  <c r="AH412" i="3"/>
  <c r="AI412" i="3"/>
  <c r="AJ412" i="3"/>
  <c r="AK412" i="3"/>
  <c r="AL412" i="3"/>
  <c r="AM412" i="3"/>
  <c r="AP412" i="3"/>
  <c r="AF413" i="3"/>
  <c r="AG413" i="3"/>
  <c r="AH413" i="3"/>
  <c r="AI413" i="3"/>
  <c r="AJ413" i="3"/>
  <c r="AK413" i="3"/>
  <c r="AL413" i="3"/>
  <c r="AP413" i="3"/>
  <c r="AF414" i="3"/>
  <c r="AG414" i="3"/>
  <c r="AH414" i="3"/>
  <c r="AI414" i="3"/>
  <c r="AJ414" i="3"/>
  <c r="AK414" i="3"/>
  <c r="AL414" i="3"/>
  <c r="AM414" i="3"/>
  <c r="AP414" i="3"/>
  <c r="AF415" i="3"/>
  <c r="AG415" i="3"/>
  <c r="AH415" i="3"/>
  <c r="AI415" i="3"/>
  <c r="AJ415" i="3"/>
  <c r="AK415" i="3"/>
  <c r="AL415" i="3"/>
  <c r="AP415" i="3"/>
  <c r="AF416" i="3"/>
  <c r="AG416" i="3"/>
  <c r="AH416" i="3"/>
  <c r="AI416" i="3"/>
  <c r="AJ416" i="3"/>
  <c r="AK416" i="3"/>
  <c r="AL416" i="3"/>
  <c r="AM416" i="3"/>
  <c r="AP416" i="3"/>
  <c r="AF417" i="3"/>
  <c r="AG417" i="3"/>
  <c r="AH417" i="3"/>
  <c r="AI417" i="3"/>
  <c r="AJ417" i="3"/>
  <c r="AK417" i="3"/>
  <c r="AL417" i="3"/>
  <c r="AP417" i="3"/>
  <c r="AF418" i="3"/>
  <c r="AG418" i="3"/>
  <c r="AH418" i="3"/>
  <c r="AI418" i="3"/>
  <c r="AJ418" i="3"/>
  <c r="AK418" i="3"/>
  <c r="AL418" i="3"/>
  <c r="AM418" i="3"/>
  <c r="AP418" i="3"/>
  <c r="AF419" i="3"/>
  <c r="AG419" i="3"/>
  <c r="AH419" i="3"/>
  <c r="AI419" i="3"/>
  <c r="AJ419" i="3"/>
  <c r="AK419" i="3"/>
  <c r="AL419" i="3"/>
  <c r="AM419" i="3"/>
  <c r="AN419" i="3"/>
  <c r="AO419" i="3"/>
  <c r="B419" i="3"/>
  <c r="AP419" i="3"/>
  <c r="AF420" i="3"/>
  <c r="AG420" i="3"/>
  <c r="AH420" i="3"/>
  <c r="AI420" i="3"/>
  <c r="AJ420" i="3"/>
  <c r="AK420" i="3"/>
  <c r="AL420" i="3"/>
  <c r="AM420" i="3"/>
  <c r="AN420" i="3"/>
  <c r="AO420" i="3"/>
  <c r="B420" i="3"/>
  <c r="AP420" i="3"/>
  <c r="AF421" i="3"/>
  <c r="AG421" i="3"/>
  <c r="AH421" i="3"/>
  <c r="AI421" i="3"/>
  <c r="AJ421" i="3"/>
  <c r="AK421" i="3"/>
  <c r="AL421" i="3"/>
  <c r="AM421" i="3"/>
  <c r="AN421" i="3"/>
  <c r="AO421" i="3"/>
  <c r="B421" i="3"/>
  <c r="AP421" i="3"/>
  <c r="AF422" i="3"/>
  <c r="AG422" i="3"/>
  <c r="AH422" i="3"/>
  <c r="AI422" i="3"/>
  <c r="AJ422" i="3"/>
  <c r="AK422" i="3"/>
  <c r="AL422" i="3"/>
  <c r="AM422" i="3"/>
  <c r="AN422" i="3"/>
  <c r="AO422" i="3"/>
  <c r="B422" i="3"/>
  <c r="AP422" i="3"/>
  <c r="AF423" i="3"/>
  <c r="AG423" i="3"/>
  <c r="AH423" i="3"/>
  <c r="AI423" i="3"/>
  <c r="AJ423" i="3"/>
  <c r="AK423" i="3"/>
  <c r="AL423" i="3"/>
  <c r="AM423" i="3"/>
  <c r="AN423" i="3"/>
  <c r="AO423" i="3"/>
  <c r="B423" i="3"/>
  <c r="AP423" i="3"/>
  <c r="AF424" i="3"/>
  <c r="AG424" i="3"/>
  <c r="AH424" i="3"/>
  <c r="AI424" i="3"/>
  <c r="AJ424" i="3"/>
  <c r="AK424" i="3"/>
  <c r="AL424" i="3"/>
  <c r="AM424" i="3"/>
  <c r="AN424" i="3"/>
  <c r="AO424" i="3"/>
  <c r="B424" i="3"/>
  <c r="AP424" i="3"/>
  <c r="AF425" i="3"/>
  <c r="AG425" i="3"/>
  <c r="AH425" i="3"/>
  <c r="AI425" i="3"/>
  <c r="AJ425" i="3"/>
  <c r="AK425" i="3"/>
  <c r="AL425" i="3"/>
  <c r="AM425" i="3"/>
  <c r="AN425" i="3"/>
  <c r="AO425" i="3"/>
  <c r="B425" i="3"/>
  <c r="AP425" i="3"/>
  <c r="AF426" i="3"/>
  <c r="AG426" i="3"/>
  <c r="AH426" i="3"/>
  <c r="AI426" i="3"/>
  <c r="AJ426" i="3"/>
  <c r="AK426" i="3"/>
  <c r="AL426" i="3"/>
  <c r="AM426" i="3"/>
  <c r="AN426" i="3"/>
  <c r="AO426" i="3"/>
  <c r="B426" i="3"/>
  <c r="AP426" i="3"/>
  <c r="AF427" i="3"/>
  <c r="AG427" i="3"/>
  <c r="AH427" i="3"/>
  <c r="AI427" i="3"/>
  <c r="AJ427" i="3"/>
  <c r="AK427" i="3"/>
  <c r="AL427" i="3"/>
  <c r="AP427" i="3"/>
  <c r="AF428" i="3"/>
  <c r="AG428" i="3"/>
  <c r="AH428" i="3"/>
  <c r="AI428" i="3"/>
  <c r="AJ428" i="3"/>
  <c r="AK428" i="3"/>
  <c r="AL428" i="3"/>
  <c r="AM428" i="3"/>
  <c r="AP428" i="3"/>
  <c r="AF429" i="3"/>
  <c r="AG429" i="3"/>
  <c r="AH429" i="3"/>
  <c r="AI429" i="3"/>
  <c r="AJ429" i="3"/>
  <c r="AK429" i="3"/>
  <c r="AL429" i="3"/>
  <c r="AM429" i="3"/>
  <c r="AN429" i="3"/>
  <c r="AO429" i="3"/>
  <c r="B429" i="3"/>
  <c r="AP429" i="3"/>
  <c r="AF430" i="3"/>
  <c r="AG430" i="3"/>
  <c r="AH430" i="3"/>
  <c r="AI430" i="3"/>
  <c r="AJ430" i="3"/>
  <c r="AK430" i="3"/>
  <c r="AL430" i="3"/>
  <c r="AP430" i="3"/>
  <c r="AF431" i="3"/>
  <c r="AG431" i="3"/>
  <c r="AH431" i="3"/>
  <c r="AI431" i="3"/>
  <c r="AJ431" i="3"/>
  <c r="AK431" i="3"/>
  <c r="AL431" i="3"/>
  <c r="AM431" i="3"/>
  <c r="AP431" i="3"/>
  <c r="AF432" i="3"/>
  <c r="AG432" i="3"/>
  <c r="AH432" i="3"/>
  <c r="AI432" i="3"/>
  <c r="AJ432" i="3"/>
  <c r="AK432" i="3"/>
  <c r="AL432" i="3"/>
  <c r="AP432" i="3"/>
  <c r="AF433" i="3"/>
  <c r="AG433" i="3"/>
  <c r="AH433" i="3"/>
  <c r="AI433" i="3"/>
  <c r="AJ433" i="3"/>
  <c r="AK433" i="3"/>
  <c r="AL433" i="3"/>
  <c r="AM433" i="3"/>
  <c r="AP433" i="3"/>
  <c r="AF434" i="3"/>
  <c r="AG434" i="3"/>
  <c r="AH434" i="3"/>
  <c r="AI434" i="3"/>
  <c r="AJ434" i="3"/>
  <c r="AK434" i="3"/>
  <c r="AL434" i="3"/>
  <c r="AM434" i="3"/>
  <c r="AP718" i="3"/>
  <c r="AF719" i="3"/>
  <c r="AG719" i="3"/>
  <c r="AH719" i="3"/>
  <c r="AI719" i="3"/>
  <c r="AJ719" i="3"/>
  <c r="AK719" i="3"/>
  <c r="AL719" i="3"/>
  <c r="AM719" i="3"/>
  <c r="AP719" i="3"/>
  <c r="AF720" i="3"/>
  <c r="AG720" i="3"/>
  <c r="AH720" i="3"/>
  <c r="AI720" i="3"/>
  <c r="AJ720" i="3"/>
  <c r="AK720" i="3"/>
  <c r="AL720" i="3"/>
  <c r="AP720" i="3"/>
  <c r="AF721" i="3"/>
  <c r="AG721" i="3"/>
  <c r="AH721" i="3"/>
  <c r="AI721" i="3"/>
  <c r="AJ721" i="3"/>
  <c r="AK721" i="3"/>
  <c r="AL721" i="3"/>
  <c r="AM721" i="3"/>
  <c r="AN721" i="3"/>
  <c r="AO721" i="3"/>
  <c r="B721" i="3"/>
  <c r="AP721" i="3"/>
  <c r="AF722" i="3"/>
  <c r="AG722" i="3"/>
  <c r="AH722" i="3"/>
  <c r="AI722" i="3"/>
  <c r="AJ722" i="3"/>
  <c r="AK722" i="3"/>
  <c r="AL722" i="3"/>
  <c r="AP722" i="3"/>
  <c r="AF723" i="3"/>
  <c r="AG723" i="3"/>
  <c r="AH723" i="3"/>
  <c r="AI723" i="3"/>
  <c r="AJ723" i="3"/>
  <c r="AK723" i="3"/>
  <c r="AL723" i="3"/>
  <c r="AP723" i="3"/>
  <c r="AF724" i="3"/>
  <c r="AG724" i="3"/>
  <c r="AH724" i="3"/>
  <c r="AI724" i="3"/>
  <c r="AJ724" i="3"/>
  <c r="AK724" i="3"/>
  <c r="AL724" i="3"/>
  <c r="AP724" i="3"/>
  <c r="AF725" i="3"/>
  <c r="AG725" i="3"/>
  <c r="AH725" i="3"/>
  <c r="AI725" i="3"/>
  <c r="AJ725" i="3"/>
  <c r="AK725" i="3"/>
  <c r="AL725" i="3"/>
  <c r="AM725" i="3"/>
  <c r="AN725" i="3"/>
  <c r="AP725" i="3"/>
  <c r="AF726" i="3"/>
  <c r="AG726" i="3"/>
  <c r="AH726" i="3"/>
  <c r="AI726" i="3"/>
  <c r="AJ726" i="3"/>
  <c r="AK726" i="3"/>
  <c r="AL726" i="3"/>
  <c r="AP726" i="3"/>
  <c r="AF727" i="3"/>
  <c r="AG727" i="3"/>
  <c r="AH727" i="3"/>
  <c r="AI727" i="3"/>
  <c r="AJ727" i="3"/>
  <c r="AK727" i="3"/>
  <c r="AL727" i="3"/>
  <c r="AM727" i="3"/>
  <c r="AP727" i="3"/>
  <c r="AF728" i="3"/>
  <c r="AG728" i="3"/>
  <c r="AH728" i="3"/>
  <c r="AI728" i="3"/>
  <c r="AJ728" i="3"/>
  <c r="AK728" i="3"/>
  <c r="AL728" i="3"/>
  <c r="AP728" i="3"/>
  <c r="AF729" i="3"/>
  <c r="AG729" i="3"/>
  <c r="AH729" i="3"/>
  <c r="AI729" i="3"/>
  <c r="AJ729" i="3"/>
  <c r="AK729" i="3"/>
  <c r="AL729" i="3"/>
  <c r="AM729" i="3"/>
  <c r="AN729" i="3"/>
  <c r="AO729" i="3"/>
  <c r="B729" i="3"/>
  <c r="AP729" i="3"/>
  <c r="AF730" i="3"/>
  <c r="AG730" i="3"/>
  <c r="AH730" i="3"/>
  <c r="AI730" i="3"/>
  <c r="AJ730" i="3"/>
  <c r="AK730" i="3"/>
  <c r="AL730" i="3"/>
  <c r="AP730" i="3"/>
  <c r="AF731" i="3"/>
  <c r="AG731" i="3"/>
  <c r="AH731" i="3"/>
  <c r="AI731" i="3"/>
  <c r="AJ731" i="3"/>
  <c r="AK731" i="3"/>
  <c r="AL731" i="3"/>
  <c r="AP731" i="3"/>
  <c r="AF732" i="3"/>
  <c r="AG732" i="3"/>
  <c r="AH732" i="3"/>
  <c r="AI732" i="3"/>
  <c r="AJ732" i="3"/>
  <c r="AK732" i="3"/>
  <c r="AL732" i="3"/>
  <c r="AP732" i="3"/>
  <c r="AF733" i="3"/>
  <c r="AG733" i="3"/>
  <c r="AH733" i="3"/>
  <c r="AI733" i="3"/>
  <c r="AJ733" i="3"/>
  <c r="AK733" i="3"/>
  <c r="AL733" i="3"/>
  <c r="AM733" i="3"/>
  <c r="AN733" i="3"/>
  <c r="AO733" i="3"/>
  <c r="B733" i="3"/>
  <c r="AP733" i="3"/>
  <c r="AF734" i="3"/>
  <c r="AG734" i="3"/>
  <c r="AH734" i="3"/>
  <c r="AI734" i="3"/>
  <c r="AJ734" i="3"/>
  <c r="AK734" i="3"/>
  <c r="AL734" i="3"/>
  <c r="AP734" i="3"/>
  <c r="AF735" i="3"/>
  <c r="AG735" i="3"/>
  <c r="AH735" i="3"/>
  <c r="AI735" i="3"/>
  <c r="AJ735" i="3"/>
  <c r="AK735" i="3"/>
  <c r="AL735" i="3"/>
  <c r="AM735" i="3"/>
  <c r="AP735" i="3"/>
  <c r="AF736" i="3"/>
  <c r="AG736" i="3"/>
  <c r="AH736" i="3"/>
  <c r="AI736" i="3"/>
  <c r="AJ736" i="3"/>
  <c r="AK736" i="3"/>
  <c r="AL736" i="3"/>
  <c r="AM734" i="3"/>
  <c r="AN734" i="3"/>
  <c r="AM732" i="3"/>
  <c r="AM730" i="3"/>
  <c r="AN730" i="3"/>
  <c r="AM728" i="3"/>
  <c r="AM726" i="3"/>
  <c r="AN726" i="3"/>
  <c r="AO725" i="3"/>
  <c r="B725" i="3"/>
  <c r="AM724" i="3"/>
  <c r="AM722" i="3"/>
  <c r="AN722" i="3"/>
  <c r="AM720" i="3"/>
  <c r="AM399" i="3"/>
  <c r="AN399" i="3"/>
  <c r="AO399" i="3"/>
  <c r="B399" i="3"/>
  <c r="AM397" i="3"/>
  <c r="AN397" i="3"/>
  <c r="AO397" i="3"/>
  <c r="B397" i="3"/>
  <c r="AM395" i="3"/>
  <c r="AN395" i="3"/>
  <c r="AO395" i="3"/>
  <c r="B395" i="3"/>
  <c r="AM393" i="3"/>
  <c r="AN393" i="3"/>
  <c r="AO393" i="3"/>
  <c r="B393" i="3"/>
  <c r="AM391" i="3"/>
  <c r="AN391" i="3"/>
  <c r="AO391" i="3"/>
  <c r="B391" i="3"/>
  <c r="AM389" i="3"/>
  <c r="AN389" i="3"/>
  <c r="AO389" i="3"/>
  <c r="B389" i="3"/>
  <c r="AM387" i="3"/>
  <c r="AN387" i="3"/>
  <c r="AO387" i="3"/>
  <c r="B387" i="3"/>
  <c r="AM359" i="3"/>
  <c r="AN359" i="3"/>
  <c r="AO359" i="3"/>
  <c r="B359" i="3"/>
  <c r="AM357" i="3"/>
  <c r="AN357" i="3"/>
  <c r="AO357" i="3"/>
  <c r="B357" i="3"/>
  <c r="AM355" i="3"/>
  <c r="AN355" i="3"/>
  <c r="AO355" i="3"/>
  <c r="B355" i="3"/>
  <c r="AM353" i="3"/>
  <c r="AN353" i="3"/>
  <c r="AO353" i="3"/>
  <c r="B353" i="3"/>
  <c r="AM351" i="3"/>
  <c r="AN351" i="3"/>
  <c r="AO351" i="3"/>
  <c r="B351" i="3"/>
  <c r="AO734" i="3"/>
  <c r="B734" i="3"/>
  <c r="AN732" i="3"/>
  <c r="AO732" i="3"/>
  <c r="B732" i="3"/>
  <c r="AO730" i="3"/>
  <c r="B730" i="3"/>
  <c r="AN728" i="3"/>
  <c r="AO728" i="3"/>
  <c r="B728" i="3"/>
  <c r="AO726" i="3"/>
  <c r="B726" i="3"/>
  <c r="AN724" i="3"/>
  <c r="AO724" i="3"/>
  <c r="B724" i="3"/>
  <c r="AO722" i="3"/>
  <c r="B722" i="3"/>
  <c r="AN720" i="3"/>
  <c r="AO720" i="3"/>
  <c r="B720" i="3"/>
  <c r="AM339" i="3"/>
  <c r="AN339" i="3"/>
  <c r="AO339" i="3"/>
  <c r="B339" i="3"/>
  <c r="AM338" i="3"/>
  <c r="AN338" i="3"/>
  <c r="AO338" i="3"/>
  <c r="B338" i="3"/>
  <c r="AM337" i="3"/>
  <c r="AN337" i="3"/>
  <c r="AO337" i="3"/>
  <c r="B337" i="3"/>
  <c r="C84" i="1"/>
  <c r="C85" i="1"/>
  <c r="AN434" i="3"/>
  <c r="AO434" i="3"/>
  <c r="B434" i="3"/>
  <c r="AM736" i="3"/>
  <c r="AN736" i="3"/>
  <c r="AO736" i="3"/>
  <c r="B736" i="3"/>
  <c r="AN735" i="3"/>
  <c r="AO735" i="3"/>
  <c r="B735" i="3"/>
  <c r="AM731" i="3"/>
  <c r="AN731" i="3"/>
  <c r="AO731" i="3"/>
  <c r="B731" i="3"/>
  <c r="AN727" i="3"/>
  <c r="AO727" i="3"/>
  <c r="B727" i="3"/>
  <c r="AM723" i="3"/>
  <c r="AN723" i="3"/>
  <c r="AO723" i="3"/>
  <c r="B723" i="3"/>
  <c r="AN719" i="3"/>
  <c r="AO719" i="3"/>
  <c r="B719" i="3"/>
  <c r="AN433" i="3"/>
  <c r="AO433" i="3"/>
  <c r="B433" i="3"/>
  <c r="AM432" i="3"/>
  <c r="AN431" i="3"/>
  <c r="AO431" i="3"/>
  <c r="B431" i="3"/>
  <c r="AM430" i="3"/>
  <c r="AN428" i="3"/>
  <c r="AO428" i="3"/>
  <c r="B428" i="3"/>
  <c r="AM427" i="3"/>
  <c r="AN418" i="3"/>
  <c r="AO418" i="3"/>
  <c r="B418" i="3"/>
  <c r="AM417" i="3"/>
  <c r="AN416" i="3"/>
  <c r="AO416" i="3"/>
  <c r="B416" i="3"/>
  <c r="AM415" i="3"/>
  <c r="AN414" i="3"/>
  <c r="AO414" i="3"/>
  <c r="B414" i="3"/>
  <c r="AM413" i="3"/>
  <c r="AN412" i="3"/>
  <c r="AO412" i="3"/>
  <c r="B412" i="3"/>
  <c r="AM411" i="3"/>
  <c r="AN409" i="3"/>
  <c r="AO409" i="3"/>
  <c r="B409" i="3"/>
  <c r="AM408" i="3"/>
  <c r="AN407" i="3"/>
  <c r="AO407" i="3"/>
  <c r="B407" i="3"/>
  <c r="AM406" i="3"/>
  <c r="AN405" i="3"/>
  <c r="AO405" i="3"/>
  <c r="B405" i="3"/>
  <c r="AN404" i="3"/>
  <c r="AO404" i="3"/>
  <c r="B404" i="3"/>
  <c r="AN403" i="3"/>
  <c r="AO403" i="3"/>
  <c r="B403" i="3"/>
  <c r="AN402" i="3"/>
  <c r="AO402" i="3"/>
  <c r="B402" i="3"/>
  <c r="AN401" i="3"/>
  <c r="AO401" i="3"/>
  <c r="B401" i="3"/>
  <c r="AN400" i="3"/>
  <c r="AO400" i="3"/>
  <c r="B400" i="3"/>
  <c r="AN349" i="3"/>
  <c r="AO349" i="3"/>
  <c r="B349" i="3"/>
  <c r="AN432" i="3"/>
  <c r="AO432" i="3"/>
  <c r="B432" i="3"/>
  <c r="AN430" i="3"/>
  <c r="AO430" i="3"/>
  <c r="B430" i="3"/>
  <c r="AN427" i="3"/>
  <c r="AO427" i="3"/>
  <c r="B427" i="3"/>
  <c r="AN417" i="3"/>
  <c r="AO417" i="3"/>
  <c r="B417" i="3"/>
  <c r="AN415" i="3"/>
  <c r="AO415" i="3"/>
  <c r="B415" i="3"/>
  <c r="AN413" i="3"/>
  <c r="AO413" i="3"/>
  <c r="B413" i="3"/>
  <c r="AN411" i="3"/>
  <c r="AO411" i="3"/>
  <c r="B411" i="3"/>
  <c r="AN408" i="3"/>
  <c r="AO408" i="3"/>
  <c r="B408" i="3"/>
  <c r="AN406" i="3"/>
  <c r="AO406" i="3"/>
  <c r="B406" i="3"/>
  <c r="F56" i="1"/>
  <c r="F59" i="1"/>
  <c r="F57" i="1"/>
  <c r="F53" i="1"/>
  <c r="F54" i="1"/>
  <c r="A71" i="1"/>
  <c r="A60" i="1"/>
  <c r="A62" i="1"/>
  <c r="D86" i="1"/>
  <c r="H86" i="1"/>
  <c r="D107" i="1"/>
  <c r="H107" i="1"/>
  <c r="E86" i="1"/>
  <c r="I86" i="1"/>
  <c r="E107" i="1"/>
  <c r="I107" i="1"/>
  <c r="F86" i="1"/>
  <c r="J86" i="1"/>
  <c r="F107" i="1"/>
  <c r="C86" i="1"/>
  <c r="C87" i="1"/>
  <c r="C89" i="1"/>
  <c r="C90" i="1"/>
  <c r="C91" i="1"/>
  <c r="G86" i="1"/>
  <c r="C107" i="1"/>
  <c r="G107" i="1"/>
  <c r="D82" i="1"/>
  <c r="D92" i="1"/>
  <c r="D94" i="1"/>
  <c r="D96" i="1"/>
  <c r="D93" i="1"/>
  <c r="D95" i="1"/>
  <c r="D83" i="1"/>
  <c r="D84" i="1"/>
  <c r="D85" i="1"/>
  <c r="D87" i="1"/>
  <c r="D89" i="1"/>
  <c r="D90" i="1"/>
  <c r="D91" i="1"/>
  <c r="E82" i="1"/>
  <c r="E95" i="1"/>
  <c r="F81" i="1"/>
  <c r="E96" i="1"/>
  <c r="E92" i="1"/>
  <c r="F80" i="1"/>
  <c r="F82" i="1"/>
  <c r="E93" i="1"/>
  <c r="E83" i="1"/>
  <c r="E94" i="1"/>
  <c r="E84" i="1"/>
  <c r="E85" i="1"/>
  <c r="E87" i="1"/>
  <c r="E89" i="1"/>
  <c r="E90" i="1"/>
  <c r="E91" i="1"/>
  <c r="F92" i="1"/>
  <c r="F96" i="1"/>
  <c r="F95" i="1"/>
  <c r="F94" i="1"/>
  <c r="F84" i="1"/>
  <c r="F93" i="1"/>
  <c r="F83" i="1"/>
  <c r="F85" i="1"/>
  <c r="F87" i="1"/>
  <c r="F89" i="1"/>
  <c r="F90" i="1"/>
  <c r="F91" i="1"/>
  <c r="G80" i="1"/>
  <c r="G81" i="1"/>
  <c r="G82" i="1"/>
  <c r="G93" i="1"/>
  <c r="G95" i="1"/>
  <c r="G92" i="1"/>
  <c r="G96" i="1"/>
  <c r="G94" i="1"/>
  <c r="G84" i="1"/>
  <c r="G83" i="1"/>
  <c r="G85" i="1"/>
  <c r="G87" i="1"/>
  <c r="G89" i="1"/>
  <c r="G90" i="1"/>
  <c r="G91" i="1"/>
  <c r="H81" i="1"/>
  <c r="H80" i="1"/>
  <c r="H82" i="1"/>
  <c r="H92" i="1"/>
  <c r="H94" i="1"/>
  <c r="H96" i="1"/>
  <c r="H93" i="1"/>
  <c r="H95" i="1"/>
  <c r="H83" i="1"/>
  <c r="H84" i="1"/>
  <c r="H85" i="1"/>
  <c r="H87" i="1"/>
  <c r="H89" i="1"/>
  <c r="H90" i="1"/>
  <c r="H91" i="1"/>
  <c r="I81" i="1"/>
  <c r="I80" i="1"/>
  <c r="I82" i="1"/>
  <c r="I93" i="1"/>
  <c r="I95" i="1"/>
  <c r="I92" i="1"/>
  <c r="I96" i="1"/>
  <c r="I94" i="1"/>
  <c r="I84" i="1"/>
  <c r="I83" i="1"/>
  <c r="I85" i="1"/>
  <c r="I87" i="1"/>
  <c r="I89" i="1"/>
  <c r="I90" i="1"/>
  <c r="I91" i="1"/>
  <c r="J81" i="1"/>
  <c r="J80" i="1"/>
  <c r="J82" i="1"/>
  <c r="J96" i="1"/>
  <c r="J95" i="1"/>
  <c r="J93" i="1"/>
  <c r="J92" i="1"/>
  <c r="J94" i="1"/>
  <c r="J84" i="1"/>
  <c r="J83" i="1"/>
  <c r="J85" i="1"/>
  <c r="J87" i="1"/>
  <c r="J89" i="1"/>
  <c r="J90" i="1"/>
  <c r="J91" i="1"/>
  <c r="C102" i="1"/>
  <c r="C101" i="1"/>
  <c r="C103" i="1"/>
  <c r="C115" i="1"/>
  <c r="C117" i="1"/>
  <c r="C114" i="1"/>
  <c r="C116" i="1"/>
  <c r="C113" i="1"/>
  <c r="C105" i="1"/>
  <c r="C104" i="1"/>
  <c r="C106" i="1"/>
  <c r="C108" i="1"/>
  <c r="C110" i="1"/>
  <c r="C111" i="1"/>
  <c r="C112" i="1"/>
  <c r="D102" i="1"/>
  <c r="D101" i="1"/>
  <c r="D103" i="1"/>
  <c r="D113" i="1"/>
  <c r="D117" i="1"/>
  <c r="D116" i="1"/>
  <c r="D115" i="1"/>
  <c r="D105" i="1"/>
  <c r="D114" i="1"/>
  <c r="D104" i="1"/>
  <c r="D106" i="1"/>
  <c r="D108" i="1"/>
  <c r="D110" i="1"/>
  <c r="D111" i="1"/>
  <c r="D112" i="1"/>
  <c r="E101" i="1"/>
  <c r="E102" i="1"/>
  <c r="E103" i="1"/>
  <c r="E116" i="1"/>
  <c r="E115" i="1"/>
  <c r="E114" i="1"/>
  <c r="E113" i="1"/>
  <c r="E117" i="1"/>
  <c r="E105" i="1"/>
  <c r="E104" i="1"/>
  <c r="E106" i="1"/>
  <c r="E108" i="1"/>
  <c r="E110" i="1"/>
  <c r="E111" i="1"/>
  <c r="E112" i="1"/>
  <c r="F102" i="1"/>
  <c r="F101" i="1"/>
  <c r="F103" i="1"/>
  <c r="F115" i="1"/>
  <c r="F116" i="1"/>
  <c r="F117" i="1"/>
  <c r="F113" i="1"/>
  <c r="F114" i="1"/>
  <c r="F104" i="1"/>
  <c r="F105" i="1"/>
  <c r="F106" i="1"/>
  <c r="F108" i="1"/>
  <c r="F110" i="1"/>
  <c r="F111" i="1"/>
  <c r="F112" i="1"/>
  <c r="G101" i="1"/>
  <c r="G102" i="1"/>
  <c r="G103" i="1"/>
  <c r="G115" i="1"/>
  <c r="G117" i="1"/>
  <c r="G114" i="1"/>
  <c r="G116" i="1"/>
  <c r="G113" i="1"/>
  <c r="G105" i="1"/>
  <c r="G104" i="1"/>
  <c r="G106" i="1"/>
  <c r="G108" i="1"/>
  <c r="G110" i="1"/>
  <c r="G111" i="1"/>
  <c r="G112" i="1"/>
  <c r="H102" i="1"/>
  <c r="H101" i="1"/>
  <c r="H103" i="1"/>
  <c r="H115" i="1"/>
  <c r="H113" i="1"/>
  <c r="H114" i="1"/>
  <c r="H117" i="1"/>
  <c r="H105" i="1"/>
  <c r="H116" i="1"/>
  <c r="H104" i="1"/>
  <c r="H106" i="1"/>
  <c r="H108" i="1"/>
  <c r="H110" i="1"/>
  <c r="H111" i="1"/>
  <c r="H112" i="1"/>
  <c r="I101" i="1"/>
  <c r="I102" i="1"/>
  <c r="I103" i="1"/>
  <c r="I115" i="1"/>
  <c r="I116" i="1"/>
  <c r="I113" i="1"/>
  <c r="I114" i="1"/>
  <c r="I104" i="1"/>
  <c r="I117" i="1"/>
  <c r="I105" i="1"/>
  <c r="I106" i="1"/>
  <c r="I108" i="1"/>
  <c r="I110" i="1"/>
  <c r="I111" i="1"/>
  <c r="I112" i="1"/>
  <c r="I68" i="1"/>
  <c r="I67" i="1"/>
</calcChain>
</file>

<file path=xl/comments1.xml><?xml version="1.0" encoding="utf-8"?>
<comments xmlns="http://schemas.openxmlformats.org/spreadsheetml/2006/main">
  <authors>
    <author>BMS</author>
  </authors>
  <commentList>
    <comment ref="C22" authorId="0">
      <text>
        <r>
          <rPr>
            <sz val="9"/>
            <color indexed="81"/>
            <rFont val="Arial"/>
            <family val="2"/>
          </rPr>
          <t xml:space="preserve">Defaultwaarde bestaat uit:
kanaalplaat: 3,1 kN/m2;
afwerklaag: 1,0 kN/m2 en
lichte scheidingswanden: 0,5 kN/m2.
</t>
        </r>
      </text>
    </comment>
    <comment ref="D41" authorId="0">
      <text>
        <r>
          <rPr>
            <sz val="9"/>
            <color indexed="81"/>
            <rFont val="Arial"/>
            <family val="2"/>
          </rPr>
          <t>= 0,5 indien kolom doorgaand naar boven- én ondergelegen verdieping, mits aparte brandcompartimenten;
= 0,7 voor (begane grond) kolom met de kolom doorgaand naar eerste verdieping dat een apart brandcompartiment is;
= 1,0 in alle andere gevallen (zie 4.2.3.2 (5) van NEN-EN 1993-1-2.</t>
        </r>
        <r>
          <rPr>
            <b/>
            <sz val="9"/>
            <color indexed="81"/>
            <rFont val="Arial"/>
            <family val="2"/>
          </rPr>
          <t xml:space="preserve">
</t>
        </r>
      </text>
    </comment>
    <comment ref="B52" authorId="0">
      <text>
        <r>
          <rPr>
            <sz val="9"/>
            <color indexed="81"/>
            <rFont val="Arial"/>
            <family val="2"/>
          </rPr>
          <t>Voorstel op basis van fundamentele combinatie. 
Profiel kan worden aangepast.</t>
        </r>
      </text>
    </comment>
  </commentList>
</comments>
</file>

<file path=xl/sharedStrings.xml><?xml version="1.0" encoding="utf-8"?>
<sst xmlns="http://schemas.openxmlformats.org/spreadsheetml/2006/main" count="2187" uniqueCount="897">
  <si>
    <r>
      <t>rekenwaarde axiale belasting op onderste kolom (brand), E</t>
    </r>
    <r>
      <rPr>
        <vertAlign val="subscript"/>
        <sz val="10"/>
        <rFont val="Arial"/>
      </rPr>
      <t>d,fi</t>
    </r>
    <r>
      <rPr>
        <sz val="10"/>
        <rFont val="Arial"/>
      </rPr>
      <t xml:space="preserve"> = N</t>
    </r>
    <r>
      <rPr>
        <vertAlign val="subscript"/>
        <sz val="10"/>
        <rFont val="Symbol"/>
        <family val="1"/>
      </rPr>
      <t>q</t>
    </r>
    <r>
      <rPr>
        <sz val="10"/>
        <rFont val="Arial"/>
      </rPr>
      <t xml:space="preserve"> = </t>
    </r>
    <phoneticPr fontId="0" type="noConversion"/>
  </si>
  <si>
    <r>
      <t xml:space="preserve">kniklengte bij brand, </t>
    </r>
    <r>
      <rPr>
        <sz val="10"/>
        <rFont val="MT Extra"/>
        <family val="1"/>
      </rPr>
      <t>l</t>
    </r>
    <r>
      <rPr>
        <vertAlign val="subscript"/>
        <sz val="10"/>
        <rFont val="Arial"/>
      </rPr>
      <t>buc;</t>
    </r>
    <r>
      <rPr>
        <vertAlign val="subscript"/>
        <sz val="10"/>
        <rFont val="Symbol"/>
        <family val="1"/>
      </rPr>
      <t>q</t>
    </r>
    <r>
      <rPr>
        <sz val="10"/>
        <rFont val="Arial"/>
      </rPr>
      <t xml:space="preserve"> =</t>
    </r>
    <phoneticPr fontId="0" type="noConversion"/>
  </si>
  <si>
    <r>
      <t>kritieke staaltemperatuur</t>
    </r>
    <r>
      <rPr>
        <sz val="10"/>
        <rFont val="Arial"/>
      </rPr>
      <t xml:space="preserve">, </t>
    </r>
    <r>
      <rPr>
        <sz val="10"/>
        <rFont val="Symbol"/>
        <family val="1"/>
      </rPr>
      <t>q</t>
    </r>
    <r>
      <rPr>
        <vertAlign val="subscript"/>
        <sz val="10"/>
        <rFont val="Arial"/>
      </rPr>
      <t>a;cr</t>
    </r>
    <r>
      <rPr>
        <sz val="10"/>
        <rFont val="Arial"/>
      </rPr>
      <t xml:space="preserve"> = </t>
    </r>
    <phoneticPr fontId="0" type="noConversion"/>
  </si>
  <si>
    <r>
      <t>j</t>
    </r>
    <r>
      <rPr>
        <vertAlign val="subscript"/>
        <sz val="10"/>
        <rFont val="Symbol"/>
        <family val="1"/>
      </rPr>
      <t>q</t>
    </r>
    <r>
      <rPr>
        <sz val="10"/>
        <rFont val="Arial"/>
      </rPr>
      <t xml:space="preserve"> </t>
    </r>
    <r>
      <rPr>
        <vertAlign val="superscript"/>
        <sz val="10"/>
        <rFont val="Arial"/>
        <family val="2"/>
      </rPr>
      <t>7)</t>
    </r>
    <phoneticPr fontId="0" type="noConversion"/>
  </si>
  <si>
    <r>
      <t xml:space="preserve">5. </t>
    </r>
    <r>
      <rPr>
        <sz val="10"/>
        <rFont val="Symbol"/>
        <family val="1"/>
      </rPr>
      <t>l</t>
    </r>
    <r>
      <rPr>
        <vertAlign val="subscript"/>
        <sz val="10"/>
        <rFont val="Arial"/>
      </rPr>
      <t>rel,</t>
    </r>
    <r>
      <rPr>
        <vertAlign val="subscript"/>
        <sz val="10"/>
        <rFont val="Symbol"/>
        <family val="1"/>
      </rPr>
      <t>q</t>
    </r>
    <r>
      <rPr>
        <sz val="10"/>
        <rFont val="Symbol"/>
        <family val="1"/>
      </rPr>
      <t xml:space="preserve"> </t>
    </r>
    <r>
      <rPr>
        <sz val="10"/>
        <rFont val="Arial"/>
      </rPr>
      <t xml:space="preserve">= </t>
    </r>
    <r>
      <rPr>
        <sz val="10"/>
        <rFont val="Symbol"/>
        <family val="1"/>
      </rPr>
      <t>l</t>
    </r>
    <r>
      <rPr>
        <vertAlign val="subscript"/>
        <sz val="10"/>
        <rFont val="Arial"/>
      </rPr>
      <t>rel</t>
    </r>
    <r>
      <rPr>
        <sz val="10"/>
        <rFont val="Arial"/>
      </rPr>
      <t>·√(k</t>
    </r>
    <r>
      <rPr>
        <vertAlign val="subscript"/>
        <sz val="10"/>
        <rFont val="Arial"/>
      </rPr>
      <t>y,</t>
    </r>
    <r>
      <rPr>
        <vertAlign val="subscript"/>
        <sz val="10"/>
        <rFont val="Symbol"/>
        <family val="1"/>
      </rPr>
      <t>q</t>
    </r>
    <r>
      <rPr>
        <sz val="10"/>
        <rFont val="Arial"/>
      </rPr>
      <t>/k</t>
    </r>
    <r>
      <rPr>
        <vertAlign val="subscript"/>
        <sz val="10"/>
        <rFont val="Arial"/>
      </rPr>
      <t>E,</t>
    </r>
    <r>
      <rPr>
        <vertAlign val="subscript"/>
        <sz val="10"/>
        <rFont val="Symbol"/>
        <family val="1"/>
      </rPr>
      <t>q</t>
    </r>
    <r>
      <rPr>
        <sz val="10"/>
        <rFont val="Arial"/>
      </rPr>
      <t>) (vgl. 4.7)</t>
    </r>
    <phoneticPr fontId="0" type="noConversion"/>
  </si>
  <si>
    <r>
      <t xml:space="preserve">7. </t>
    </r>
    <r>
      <rPr>
        <sz val="10"/>
        <rFont val="Symbol"/>
        <family val="1"/>
      </rPr>
      <t>j</t>
    </r>
    <r>
      <rPr>
        <vertAlign val="subscript"/>
        <sz val="10"/>
        <rFont val="Symbol"/>
        <family val="1"/>
      </rPr>
      <t>q</t>
    </r>
    <r>
      <rPr>
        <sz val="10"/>
        <rFont val="Arial"/>
      </rPr>
      <t xml:space="preserve"> = 0,5(1+</t>
    </r>
    <r>
      <rPr>
        <sz val="10"/>
        <rFont val="Symbol"/>
        <family val="1"/>
      </rPr>
      <t>a</t>
    </r>
    <r>
      <rPr>
        <sz val="10"/>
        <rFont val="Arial"/>
      </rPr>
      <t>·</t>
    </r>
    <r>
      <rPr>
        <sz val="10"/>
        <rFont val="Symbol"/>
        <family val="1"/>
      </rPr>
      <t>l</t>
    </r>
    <r>
      <rPr>
        <vertAlign val="subscript"/>
        <sz val="10"/>
        <rFont val="Arial"/>
      </rPr>
      <t>rel,</t>
    </r>
    <r>
      <rPr>
        <vertAlign val="subscript"/>
        <sz val="10"/>
        <rFont val="Symbol"/>
        <family val="1"/>
      </rPr>
      <t>q</t>
    </r>
    <r>
      <rPr>
        <sz val="10"/>
        <rFont val="Arial"/>
      </rPr>
      <t>+</t>
    </r>
    <r>
      <rPr>
        <sz val="10"/>
        <rFont val="Symbol"/>
        <family val="1"/>
      </rPr>
      <t>l</t>
    </r>
    <r>
      <rPr>
        <vertAlign val="subscript"/>
        <sz val="10"/>
        <rFont val="Arial"/>
      </rPr>
      <t>rel,</t>
    </r>
    <r>
      <rPr>
        <vertAlign val="subscript"/>
        <sz val="10"/>
        <rFont val="Symbol"/>
        <family val="1"/>
      </rPr>
      <t>q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 (vgl. 4.6)</t>
    </r>
    <phoneticPr fontId="0" type="noConversion"/>
  </si>
  <si>
    <r>
      <t xml:space="preserve">8. </t>
    </r>
    <r>
      <rPr>
        <sz val="10"/>
        <rFont val="Symbol"/>
        <family val="1"/>
      </rPr>
      <t>c</t>
    </r>
    <r>
      <rPr>
        <vertAlign val="subscript"/>
        <sz val="10"/>
        <rFont val="Arial"/>
      </rPr>
      <t>fi</t>
    </r>
    <r>
      <rPr>
        <sz val="10"/>
        <rFont val="Arial"/>
      </rPr>
      <t xml:space="preserve"> = 1/(</t>
    </r>
    <r>
      <rPr>
        <sz val="10"/>
        <rFont val="Symbol"/>
        <family val="1"/>
      </rPr>
      <t>j</t>
    </r>
    <r>
      <rPr>
        <vertAlign val="subscript"/>
        <sz val="10"/>
        <rFont val="Symbol"/>
        <family val="1"/>
      </rPr>
      <t>q</t>
    </r>
    <r>
      <rPr>
        <sz val="10"/>
        <rFont val="Arial"/>
      </rPr>
      <t>+√</t>
    </r>
    <r>
      <rPr>
        <sz val="10"/>
        <rFont val="Symbol"/>
        <family val="1"/>
      </rPr>
      <t>(j</t>
    </r>
    <r>
      <rPr>
        <vertAlign val="subscript"/>
        <sz val="10"/>
        <rFont val="Symbol"/>
        <family val="1"/>
      </rPr>
      <t>q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-</t>
    </r>
    <r>
      <rPr>
        <sz val="10"/>
        <rFont val="Symbol"/>
        <family val="1"/>
      </rPr>
      <t>l</t>
    </r>
    <r>
      <rPr>
        <vertAlign val="subscript"/>
        <sz val="10"/>
        <rFont val="Arial"/>
      </rPr>
      <t>rel,</t>
    </r>
    <r>
      <rPr>
        <vertAlign val="subscript"/>
        <sz val="10"/>
        <rFont val="Symbol"/>
        <family val="1"/>
      </rPr>
      <t>q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>)) (vgl. 4.6)</t>
    </r>
    <phoneticPr fontId="0" type="noConversion"/>
  </si>
  <si>
    <r>
      <t>9. opneembare belasting, N</t>
    </r>
    <r>
      <rPr>
        <vertAlign val="subscript"/>
        <sz val="10"/>
        <rFont val="Arial"/>
      </rPr>
      <t>b,fi,t,Rd</t>
    </r>
    <r>
      <rPr>
        <sz val="10"/>
        <rFont val="Arial"/>
      </rPr>
      <t xml:space="preserve"> = </t>
    </r>
    <r>
      <rPr>
        <sz val="10"/>
        <rFont val="Symbol"/>
        <family val="1"/>
      </rPr>
      <t>c</t>
    </r>
    <r>
      <rPr>
        <vertAlign val="subscript"/>
        <sz val="10"/>
        <rFont val="Arial"/>
      </rPr>
      <t>fi</t>
    </r>
    <r>
      <rPr>
        <sz val="10"/>
        <rFont val="Arial"/>
      </rPr>
      <t>·A·</t>
    </r>
    <r>
      <rPr>
        <sz val="10"/>
        <rFont val="Arial"/>
      </rPr>
      <t>k</t>
    </r>
    <r>
      <rPr>
        <vertAlign val="subscript"/>
        <sz val="10"/>
        <rFont val="Arial"/>
      </rPr>
      <t>y,</t>
    </r>
    <r>
      <rPr>
        <vertAlign val="subscript"/>
        <sz val="10"/>
        <rFont val="Symbol"/>
        <family val="1"/>
      </rPr>
      <t>q</t>
    </r>
    <r>
      <rPr>
        <sz val="10"/>
        <rFont val="Arial"/>
      </rPr>
      <t>·f</t>
    </r>
    <r>
      <rPr>
        <vertAlign val="subscript"/>
        <sz val="10"/>
        <rFont val="Arial"/>
      </rPr>
      <t>y</t>
    </r>
    <r>
      <rPr>
        <sz val="10"/>
        <rFont val="Arial"/>
      </rPr>
      <t xml:space="preserve"> (vgl. 4.5)</t>
    </r>
    <phoneticPr fontId="0" type="noConversion"/>
  </si>
  <si>
    <r>
      <t xml:space="preserve">belastingfactor brand, </t>
    </r>
    <r>
      <rPr>
        <sz val="10"/>
        <rFont val="Symbol"/>
        <family val="1"/>
      </rPr>
      <t>g</t>
    </r>
    <r>
      <rPr>
        <vertAlign val="subscript"/>
        <sz val="10"/>
        <rFont val="Symbol"/>
        <family val="1"/>
      </rPr>
      <t>q</t>
    </r>
    <r>
      <rPr>
        <sz val="10"/>
        <rFont val="Arial"/>
      </rPr>
      <t xml:space="preserve"> =</t>
    </r>
    <phoneticPr fontId="0" type="noConversion"/>
  </si>
  <si>
    <r>
      <t>√(k</t>
    </r>
    <r>
      <rPr>
        <vertAlign val="subscript"/>
        <sz val="10"/>
        <rFont val="Arial"/>
      </rPr>
      <t>y</t>
    </r>
    <r>
      <rPr>
        <sz val="10"/>
        <rFont val="Arial"/>
      </rPr>
      <t>/k</t>
    </r>
    <r>
      <rPr>
        <vertAlign val="subscript"/>
        <sz val="10"/>
        <rFont val="Arial"/>
      </rPr>
      <t>E</t>
    </r>
    <r>
      <rPr>
        <sz val="10"/>
        <rFont val="Arial"/>
      </rPr>
      <t>)</t>
    </r>
    <phoneticPr fontId="0" type="noConversion"/>
  </si>
  <si>
    <r>
      <t>3. √(k</t>
    </r>
    <r>
      <rPr>
        <vertAlign val="subscript"/>
        <sz val="10"/>
        <rFont val="Arial"/>
      </rPr>
      <t>y,</t>
    </r>
    <r>
      <rPr>
        <vertAlign val="subscript"/>
        <sz val="10"/>
        <rFont val="Symbol"/>
        <family val="1"/>
      </rPr>
      <t>q</t>
    </r>
    <r>
      <rPr>
        <sz val="10"/>
        <rFont val="Arial"/>
      </rPr>
      <t>/k</t>
    </r>
    <r>
      <rPr>
        <vertAlign val="subscript"/>
        <sz val="10"/>
        <rFont val="Arial"/>
      </rPr>
      <t>E,</t>
    </r>
    <r>
      <rPr>
        <vertAlign val="subscript"/>
        <sz val="10"/>
        <rFont val="Symbol"/>
        <family val="1"/>
      </rPr>
      <t>q</t>
    </r>
    <r>
      <rPr>
        <sz val="10"/>
        <rFont val="Arial"/>
      </rPr>
      <t>) (vgl. 4.7)</t>
    </r>
    <phoneticPr fontId="0" type="noConversion"/>
  </si>
  <si>
    <r>
      <t>l</t>
    </r>
    <r>
      <rPr>
        <vertAlign val="subscript"/>
        <sz val="10"/>
        <rFont val="Arial"/>
      </rPr>
      <t>rel</t>
    </r>
    <r>
      <rPr>
        <sz val="10"/>
        <rFont val="Arial"/>
      </rPr>
      <t xml:space="preserve"> </t>
    </r>
    <r>
      <rPr>
        <vertAlign val="superscript"/>
        <sz val="10"/>
        <rFont val="Arial"/>
        <family val="2"/>
      </rPr>
      <t>4)</t>
    </r>
    <phoneticPr fontId="0" type="noConversion"/>
  </si>
  <si>
    <r>
      <t>l</t>
    </r>
    <r>
      <rPr>
        <vertAlign val="subscript"/>
        <sz val="10"/>
        <rFont val="Arial"/>
      </rPr>
      <t>rel;</t>
    </r>
    <r>
      <rPr>
        <vertAlign val="subscript"/>
        <sz val="10"/>
        <rFont val="Symbol"/>
        <family val="1"/>
      </rPr>
      <t>q</t>
    </r>
    <r>
      <rPr>
        <sz val="10"/>
        <rFont val="Arial"/>
      </rPr>
      <t xml:space="preserve"> </t>
    </r>
    <r>
      <rPr>
        <vertAlign val="superscript"/>
        <sz val="10"/>
        <rFont val="Arial"/>
        <family val="2"/>
      </rPr>
      <t>5)</t>
    </r>
    <phoneticPr fontId="0" type="noConversion"/>
  </si>
  <si>
    <r>
      <t>c</t>
    </r>
    <r>
      <rPr>
        <vertAlign val="subscript"/>
        <sz val="10"/>
        <rFont val="Arial"/>
      </rPr>
      <t>fi</t>
    </r>
    <r>
      <rPr>
        <sz val="10"/>
        <rFont val="Arial"/>
      </rPr>
      <t xml:space="preserve"> </t>
    </r>
    <r>
      <rPr>
        <vertAlign val="superscript"/>
        <sz val="10"/>
        <rFont val="Arial"/>
        <family val="2"/>
      </rPr>
      <t>8)</t>
    </r>
    <phoneticPr fontId="0" type="noConversion"/>
  </si>
  <si>
    <r>
      <t xml:space="preserve">4. </t>
    </r>
    <r>
      <rPr>
        <sz val="10"/>
        <rFont val="Symbol"/>
        <family val="1"/>
      </rPr>
      <t>l</t>
    </r>
    <r>
      <rPr>
        <vertAlign val="subscript"/>
        <sz val="10"/>
        <rFont val="Arial"/>
      </rPr>
      <t>rel</t>
    </r>
    <r>
      <rPr>
        <sz val="10"/>
        <rFont val="Arial"/>
      </rPr>
      <t xml:space="preserve"> = ((</t>
    </r>
    <r>
      <rPr>
        <sz val="10"/>
        <rFont val="MT Extra"/>
        <family val="1"/>
      </rPr>
      <t>l</t>
    </r>
    <r>
      <rPr>
        <vertAlign val="subscript"/>
        <sz val="10"/>
        <rFont val="Arial"/>
      </rPr>
      <t>buc;</t>
    </r>
    <r>
      <rPr>
        <vertAlign val="subscript"/>
        <sz val="10"/>
        <rFont val="Symbol"/>
        <family val="1"/>
      </rPr>
      <t>Q</t>
    </r>
    <r>
      <rPr>
        <sz val="10"/>
        <rFont val="Arial"/>
      </rPr>
      <t xml:space="preserve"> /i)/93,9)/</t>
    </r>
    <r>
      <rPr>
        <sz val="10"/>
        <rFont val="Symbol"/>
        <family val="1"/>
      </rPr>
      <t>e</t>
    </r>
    <phoneticPr fontId="0" type="noConversion"/>
  </si>
  <si>
    <r>
      <t>[mm</t>
    </r>
    <r>
      <rPr>
        <vertAlign val="superscript"/>
        <sz val="9"/>
        <rFont val="Arial"/>
        <family val="2"/>
      </rPr>
      <t>4</t>
    </r>
    <r>
      <rPr>
        <sz val="9"/>
        <rFont val="Arial"/>
        <family val="2"/>
      </rPr>
      <t>]</t>
    </r>
  </si>
  <si>
    <r>
      <t>W</t>
    </r>
    <r>
      <rPr>
        <b/>
        <vertAlign val="subscript"/>
        <sz val="10"/>
        <rFont val="Arial"/>
        <family val="2"/>
      </rPr>
      <t>y;el</t>
    </r>
  </si>
  <si>
    <r>
      <t>[mm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]</t>
    </r>
  </si>
  <si>
    <r>
      <t>W</t>
    </r>
    <r>
      <rPr>
        <b/>
        <vertAlign val="subscript"/>
        <sz val="10"/>
        <rFont val="Arial"/>
        <family val="2"/>
      </rPr>
      <t>y;pl</t>
    </r>
  </si>
  <si>
    <r>
      <t>i</t>
    </r>
    <r>
      <rPr>
        <b/>
        <vertAlign val="subscript"/>
        <sz val="10"/>
        <rFont val="Arial"/>
        <family val="2"/>
      </rPr>
      <t>y</t>
    </r>
  </si>
  <si>
    <r>
      <t>I</t>
    </r>
    <r>
      <rPr>
        <b/>
        <vertAlign val="subscript"/>
        <sz val="10"/>
        <rFont val="Arial"/>
        <family val="2"/>
      </rPr>
      <t>z</t>
    </r>
  </si>
  <si>
    <r>
      <t>W</t>
    </r>
    <r>
      <rPr>
        <b/>
        <vertAlign val="subscript"/>
        <sz val="10"/>
        <rFont val="Arial"/>
        <family val="2"/>
      </rPr>
      <t>z;el</t>
    </r>
  </si>
  <si>
    <r>
      <t>W</t>
    </r>
    <r>
      <rPr>
        <b/>
        <vertAlign val="subscript"/>
        <sz val="10"/>
        <rFont val="Arial"/>
        <family val="2"/>
      </rPr>
      <t>z;pl</t>
    </r>
  </si>
  <si>
    <r>
      <t>i</t>
    </r>
    <r>
      <rPr>
        <b/>
        <vertAlign val="subscript"/>
        <sz val="10"/>
        <rFont val="Arial"/>
        <family val="2"/>
      </rPr>
      <t>z</t>
    </r>
  </si>
  <si>
    <r>
      <t>I</t>
    </r>
    <r>
      <rPr>
        <b/>
        <vertAlign val="subscript"/>
        <sz val="10"/>
        <rFont val="Arial"/>
        <family val="2"/>
      </rPr>
      <t>wa</t>
    </r>
  </si>
  <si>
    <r>
      <t>I</t>
    </r>
    <r>
      <rPr>
        <b/>
        <vertAlign val="subscript"/>
        <sz val="10"/>
        <rFont val="Arial"/>
        <family val="2"/>
      </rPr>
      <t>t</t>
    </r>
  </si>
  <si>
    <r>
      <t>t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>/t</t>
    </r>
  </si>
  <si>
    <t>S235</t>
  </si>
  <si>
    <t>S275</t>
  </si>
  <si>
    <t>S355</t>
  </si>
  <si>
    <t>S420</t>
  </si>
  <si>
    <t>Profielfactor</t>
    <phoneticPr fontId="0" type="noConversion"/>
  </si>
  <si>
    <r>
      <t>[m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/m]</t>
    </r>
    <phoneticPr fontId="0" type="noConversion"/>
  </si>
  <si>
    <r>
      <t>P</t>
    </r>
    <r>
      <rPr>
        <b/>
        <vertAlign val="subscript"/>
        <sz val="10"/>
        <rFont val="Arial"/>
        <family val="2"/>
      </rPr>
      <t>coating</t>
    </r>
    <r>
      <rPr>
        <b/>
        <sz val="10"/>
        <rFont val="Arial"/>
        <family val="2"/>
      </rPr>
      <t xml:space="preserve"> </t>
    </r>
    <r>
      <rPr>
        <sz val="9"/>
        <rFont val="Arial"/>
        <family val="2"/>
      </rPr>
      <t>[m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  <phoneticPr fontId="0" type="noConversion"/>
  </si>
  <si>
    <r>
      <t>P</t>
    </r>
    <r>
      <rPr>
        <b/>
        <vertAlign val="subscript"/>
        <sz val="10"/>
        <rFont val="Arial"/>
        <family val="2"/>
      </rPr>
      <t>box</t>
    </r>
    <r>
      <rPr>
        <sz val="9"/>
        <rFont val="Arial"/>
        <family val="2"/>
      </rPr>
      <t xml:space="preserve"> [m</t>
    </r>
    <r>
      <rPr>
        <vertAlign val="superscript"/>
        <sz val="9"/>
        <rFont val="Arial"/>
        <family val="2"/>
      </rPr>
      <t>-1</t>
    </r>
    <r>
      <rPr>
        <sz val="9"/>
        <rFont val="Arial"/>
        <family val="2"/>
      </rPr>
      <t>]</t>
    </r>
    <phoneticPr fontId="0" type="noConversion"/>
  </si>
  <si>
    <t xml:space="preserve"> </t>
    <phoneticPr fontId="0" type="noConversion"/>
  </si>
  <si>
    <t xml:space="preserve"> </t>
    <phoneticPr fontId="0" type="noConversion"/>
  </si>
  <si>
    <t xml:space="preserve"> </t>
    <phoneticPr fontId="0" type="noConversion"/>
  </si>
  <si>
    <t xml:space="preserve"> </t>
    <phoneticPr fontId="0" type="noConversion"/>
  </si>
  <si>
    <t xml:space="preserve"> </t>
    <phoneticPr fontId="0" type="noConversion"/>
  </si>
  <si>
    <t xml:space="preserve"> </t>
    <phoneticPr fontId="0" type="noConversion"/>
  </si>
  <si>
    <t>Proportionali-
teitsgrens</t>
    <phoneticPr fontId="0" type="noConversion"/>
  </si>
  <si>
    <t>Temperatuur</t>
    <phoneticPr fontId="0" type="noConversion"/>
  </si>
  <si>
    <t>Vloeigrens</t>
    <phoneticPr fontId="0" type="noConversion"/>
  </si>
  <si>
    <r>
      <t>T</t>
    </r>
    <r>
      <rPr>
        <vertAlign val="subscript"/>
        <sz val="10"/>
        <rFont val="Arial"/>
      </rPr>
      <t>onder</t>
    </r>
    <r>
      <rPr>
        <sz val="10"/>
        <rFont val="Arial"/>
      </rPr>
      <t xml:space="preserve"> [°C]</t>
    </r>
    <phoneticPr fontId="0" type="noConversion"/>
  </si>
  <si>
    <r>
      <t>T</t>
    </r>
    <r>
      <rPr>
        <vertAlign val="subscript"/>
        <sz val="10"/>
        <rFont val="Arial"/>
      </rPr>
      <t>boven</t>
    </r>
    <r>
      <rPr>
        <sz val="10"/>
        <rFont val="Arial"/>
      </rPr>
      <t xml:space="preserve"> [°C]</t>
    </r>
    <phoneticPr fontId="0" type="noConversion"/>
  </si>
  <si>
    <r>
      <t xml:space="preserve">6. </t>
    </r>
    <r>
      <rPr>
        <sz val="10"/>
        <rFont val="Symbol"/>
        <family val="1"/>
      </rPr>
      <t>a</t>
    </r>
    <r>
      <rPr>
        <sz val="10"/>
        <rFont val="Arial"/>
      </rPr>
      <t xml:space="preserve"> = 0,65·</t>
    </r>
    <r>
      <rPr>
        <sz val="10"/>
        <rFont val="Symbol"/>
        <family val="1"/>
      </rPr>
      <t>e</t>
    </r>
    <r>
      <rPr>
        <sz val="10"/>
        <rFont val="Arial"/>
      </rPr>
      <t xml:space="preserve"> (vgl. 4.6)</t>
    </r>
    <phoneticPr fontId="0" type="noConversion"/>
  </si>
  <si>
    <r>
      <t>k</t>
    </r>
    <r>
      <rPr>
        <vertAlign val="subscript"/>
        <sz val="10"/>
        <rFont val="Arial"/>
      </rPr>
      <t>y,</t>
    </r>
    <r>
      <rPr>
        <vertAlign val="subscript"/>
        <sz val="10"/>
        <rFont val="Symbol"/>
        <family val="1"/>
      </rPr>
      <t>q</t>
    </r>
    <r>
      <rPr>
        <sz val="10"/>
        <rFont val="Arial"/>
      </rPr>
      <t xml:space="preserve"> </t>
    </r>
    <r>
      <rPr>
        <vertAlign val="superscript"/>
        <sz val="10"/>
        <rFont val="Arial"/>
        <family val="2"/>
      </rPr>
      <t>1)</t>
    </r>
    <phoneticPr fontId="0" type="noConversion"/>
  </si>
  <si>
    <r>
      <t>k</t>
    </r>
    <r>
      <rPr>
        <vertAlign val="subscript"/>
        <sz val="10"/>
        <rFont val="Arial"/>
      </rPr>
      <t>E,</t>
    </r>
    <r>
      <rPr>
        <vertAlign val="subscript"/>
        <sz val="10"/>
        <rFont val="Symbol"/>
        <family val="1"/>
      </rPr>
      <t>q</t>
    </r>
    <r>
      <rPr>
        <sz val="10"/>
        <rFont val="Arial"/>
      </rPr>
      <t xml:space="preserve"> </t>
    </r>
    <r>
      <rPr>
        <vertAlign val="superscript"/>
        <sz val="10"/>
        <rFont val="Arial"/>
        <family val="2"/>
      </rPr>
      <t>2)</t>
    </r>
    <phoneticPr fontId="0" type="noConversion"/>
  </si>
  <si>
    <r>
      <t>√(k</t>
    </r>
    <r>
      <rPr>
        <vertAlign val="subscript"/>
        <sz val="10"/>
        <rFont val="Arial"/>
      </rPr>
      <t>y,</t>
    </r>
    <r>
      <rPr>
        <vertAlign val="subscript"/>
        <sz val="10"/>
        <rFont val="Symbol"/>
        <family val="1"/>
      </rPr>
      <t>q</t>
    </r>
    <r>
      <rPr>
        <sz val="10"/>
        <rFont val="Arial"/>
      </rPr>
      <t>/k</t>
    </r>
    <r>
      <rPr>
        <vertAlign val="subscript"/>
        <sz val="10"/>
        <rFont val="Arial"/>
      </rPr>
      <t>E,</t>
    </r>
    <r>
      <rPr>
        <vertAlign val="subscript"/>
        <sz val="10"/>
        <rFont val="Symbol"/>
        <family val="1"/>
      </rPr>
      <t>q</t>
    </r>
    <r>
      <rPr>
        <sz val="10"/>
        <rFont val="Arial"/>
      </rPr>
      <t xml:space="preserve">) </t>
    </r>
    <r>
      <rPr>
        <vertAlign val="superscript"/>
        <sz val="10"/>
        <rFont val="Arial"/>
        <family val="2"/>
      </rPr>
      <t>3)</t>
    </r>
    <phoneticPr fontId="0" type="noConversion"/>
  </si>
  <si>
    <r>
      <t>1. afna</t>
    </r>
    <r>
      <rPr>
        <sz val="10"/>
        <rFont val="Arial"/>
      </rPr>
      <t>me vloeigrens, k</t>
    </r>
    <r>
      <rPr>
        <vertAlign val="subscript"/>
        <sz val="10"/>
        <rFont val="Arial"/>
      </rPr>
      <t>y,</t>
    </r>
    <r>
      <rPr>
        <vertAlign val="subscript"/>
        <sz val="10"/>
        <rFont val="Symbol"/>
        <family val="1"/>
      </rPr>
      <t>q</t>
    </r>
    <r>
      <rPr>
        <sz val="10"/>
        <rFont val="Arial"/>
      </rPr>
      <t xml:space="preserve"> </t>
    </r>
    <phoneticPr fontId="0" type="noConversion"/>
  </si>
  <si>
    <r>
      <t xml:space="preserve">2. </t>
    </r>
    <r>
      <rPr>
        <sz val="10"/>
        <rFont val="Arial"/>
      </rPr>
      <t>afname elasticiteitsmodulus, k</t>
    </r>
    <r>
      <rPr>
        <vertAlign val="subscript"/>
        <sz val="10"/>
        <rFont val="Arial"/>
      </rPr>
      <t>E,</t>
    </r>
    <r>
      <rPr>
        <vertAlign val="subscript"/>
        <sz val="10"/>
        <rFont val="Symbol"/>
        <family val="1"/>
      </rPr>
      <t>q</t>
    </r>
    <r>
      <rPr>
        <sz val="10"/>
        <rFont val="Arial"/>
      </rPr>
      <t xml:space="preserve"> </t>
    </r>
    <phoneticPr fontId="0" type="noConversion"/>
  </si>
  <si>
    <t>HEB 600</t>
  </si>
  <si>
    <t>HEB 650</t>
  </si>
  <si>
    <t>S460</t>
  </si>
  <si>
    <t>a</t>
  </si>
  <si>
    <t xml:space="preserve"> </t>
  </si>
  <si>
    <t>F</t>
  </si>
  <si>
    <t>c</t>
  </si>
  <si>
    <t>curve</t>
  </si>
  <si>
    <t>b</t>
  </si>
  <si>
    <t>r</t>
  </si>
  <si>
    <t>HEA</t>
  </si>
  <si>
    <t>HEB</t>
  </si>
  <si>
    <t>HEM</t>
  </si>
  <si>
    <t>vierkante buis, koud</t>
  </si>
  <si>
    <t>vierkante buis, warm</t>
  </si>
  <si>
    <t>ronde buis, koud</t>
  </si>
  <si>
    <t>ronde buis, warm</t>
  </si>
  <si>
    <t>HEB 700</t>
  </si>
  <si>
    <t>HEB 800</t>
  </si>
  <si>
    <t>HEB 900</t>
  </si>
  <si>
    <t>HEB 1000</t>
  </si>
  <si>
    <t>HEM 100</t>
  </si>
  <si>
    <t>HEM 120</t>
  </si>
  <si>
    <t>HEM 140</t>
  </si>
  <si>
    <t>HEM 160</t>
  </si>
  <si>
    <t>HEB 120</t>
  </si>
  <si>
    <t>HEB 140</t>
  </si>
  <si>
    <t>HEB 160</t>
  </si>
  <si>
    <t>HEB 180</t>
  </si>
  <si>
    <t>HEB 200</t>
  </si>
  <si>
    <t>HEB 220</t>
  </si>
  <si>
    <t>Kniklengte</t>
    <phoneticPr fontId="0" type="noConversion"/>
  </si>
  <si>
    <t>Staalsoort en profiel</t>
    <phoneticPr fontId="0" type="noConversion"/>
  </si>
  <si>
    <t>Resultaat</t>
    <phoneticPr fontId="0" type="noConversion"/>
  </si>
  <si>
    <t>ja</t>
  </si>
  <si>
    <t>nee</t>
    <phoneticPr fontId="0" type="noConversion"/>
  </si>
  <si>
    <t>--</t>
  </si>
  <si>
    <t>kamertemperatuur</t>
  </si>
  <si>
    <t>Doorsnedeklasse bij druk</t>
  </si>
  <si>
    <t>Berekening volgens NEN-EN 1993-1-2 + NB, art. 4.2.3.2.</t>
    <phoneticPr fontId="0" type="noConversion"/>
  </si>
  <si>
    <t>Toelichting</t>
    <phoneticPr fontId="0" type="noConversion"/>
  </si>
  <si>
    <t>Berekening</t>
    <phoneticPr fontId="0" type="noConversion"/>
  </si>
  <si>
    <r>
      <t>a</t>
    </r>
    <r>
      <rPr>
        <sz val="10"/>
        <rFont val="Arial"/>
      </rPr>
      <t xml:space="preserve"> </t>
    </r>
    <r>
      <rPr>
        <vertAlign val="superscript"/>
        <sz val="10"/>
        <rFont val="Arial"/>
        <family val="2"/>
      </rPr>
      <t>6)</t>
    </r>
    <phoneticPr fontId="0" type="noConversion"/>
  </si>
  <si>
    <t>staalsoort:</t>
    <phoneticPr fontId="0" type="noConversion"/>
  </si>
  <si>
    <t>profieltype:</t>
    <phoneticPr fontId="0" type="noConversion"/>
  </si>
  <si>
    <t>profielkeuze:</t>
    <phoneticPr fontId="0" type="noConversion"/>
  </si>
  <si>
    <t>A =</t>
    <phoneticPr fontId="0" type="noConversion"/>
  </si>
  <si>
    <r>
      <t>i</t>
    </r>
    <r>
      <rPr>
        <vertAlign val="subscript"/>
        <sz val="10"/>
        <rFont val="Arial"/>
      </rPr>
      <t>z</t>
    </r>
    <r>
      <rPr>
        <sz val="10"/>
        <rFont val="Arial"/>
      </rPr>
      <t xml:space="preserve"> =</t>
    </r>
    <phoneticPr fontId="0" type="noConversion"/>
  </si>
  <si>
    <r>
      <t>rekenwaarde opneembare  belasting, N</t>
    </r>
    <r>
      <rPr>
        <vertAlign val="subscript"/>
        <sz val="10"/>
        <rFont val="Arial"/>
      </rPr>
      <t>20</t>
    </r>
    <r>
      <rPr>
        <sz val="10"/>
        <rFont val="Arial"/>
      </rPr>
      <t xml:space="preserve"> = </t>
    </r>
    <phoneticPr fontId="0" type="noConversion"/>
  </si>
  <si>
    <t>Kritieke temperatuur bepaald met iteratieve berekening, zie hieronder.</t>
    <phoneticPr fontId="0" type="noConversion"/>
  </si>
  <si>
    <t>Iteratieve berekening kritieke staaltemperatuur</t>
    <phoneticPr fontId="0" type="noConversion"/>
  </si>
  <si>
    <t>h/d</t>
    <phoneticPr fontId="0" type="noConversion"/>
  </si>
  <si>
    <t>4-z.</t>
    <phoneticPr fontId="0" type="noConversion"/>
  </si>
  <si>
    <t>3-z.</t>
    <phoneticPr fontId="0" type="noConversion"/>
  </si>
  <si>
    <t>4-z.</t>
    <phoneticPr fontId="0" type="noConversion"/>
  </si>
  <si>
    <t xml:space="preserve"> </t>
    <phoneticPr fontId="0" type="noConversion"/>
  </si>
  <si>
    <r>
      <t>N</t>
    </r>
    <r>
      <rPr>
        <b/>
        <vertAlign val="subscript"/>
        <sz val="10"/>
        <rFont val="Arial"/>
        <family val="2"/>
      </rPr>
      <t>b,Rd</t>
    </r>
  </si>
  <si>
    <r>
      <t>A</t>
    </r>
    <r>
      <rPr>
        <b/>
        <vertAlign val="subscript"/>
        <sz val="10"/>
        <rFont val="Arial"/>
        <family val="2"/>
      </rPr>
      <t>L</t>
    </r>
  </si>
  <si>
    <r>
      <t>[mm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]</t>
    </r>
  </si>
  <si>
    <r>
      <t>I</t>
    </r>
    <r>
      <rPr>
        <b/>
        <vertAlign val="subscript"/>
        <sz val="10"/>
        <rFont val="Arial"/>
        <family val="2"/>
      </rPr>
      <t>y</t>
    </r>
  </si>
  <si>
    <t>lengte vloerveld afdragend naar kolom:</t>
    <phoneticPr fontId="0" type="noConversion"/>
  </si>
  <si>
    <t>breedte vloerveld afdragend naar kolom:</t>
    <phoneticPr fontId="0" type="noConversion"/>
  </si>
  <si>
    <t>oppervlakte vloerveld per verdieping:</t>
    <phoneticPr fontId="0" type="noConversion"/>
  </si>
  <si>
    <t>Belastingen</t>
    <phoneticPr fontId="0" type="noConversion"/>
  </si>
  <si>
    <t>Belastinggegevens als default volgens NEN-EN 1990, 1991-1-2 + NB.</t>
    <phoneticPr fontId="0" type="noConversion"/>
  </si>
  <si>
    <t>kantoorfunctie?</t>
    <phoneticPr fontId="0" type="noConversion"/>
  </si>
  <si>
    <t>veranderlijke vloerbelasting:</t>
    <phoneticPr fontId="0" type="noConversion"/>
  </si>
  <si>
    <t xml:space="preserve">Uitgangspunt berekening: </t>
    <phoneticPr fontId="0" type="noConversion"/>
  </si>
  <si>
    <t>permanente belasting dak = permanente belasting vloer;</t>
    <phoneticPr fontId="0" type="noConversion"/>
  </si>
  <si>
    <t>brand</t>
    <phoneticPr fontId="0" type="noConversion"/>
  </si>
  <si>
    <t>HF CHS 177,8 x 5</t>
  </si>
  <si>
    <t>HF CHS 219,1 x 5</t>
  </si>
  <si>
    <t>°C</t>
  </si>
  <si>
    <t>Proportionaliteitsgrens</t>
  </si>
  <si>
    <t>Stijfheid</t>
  </si>
  <si>
    <t>sqrt(ky/kE)</t>
  </si>
  <si>
    <t>staaltemp. [°C]</t>
    <phoneticPr fontId="0" type="noConversion"/>
  </si>
  <si>
    <r>
      <t>N</t>
    </r>
    <r>
      <rPr>
        <vertAlign val="subscript"/>
        <sz val="10"/>
        <rFont val="Arial"/>
      </rPr>
      <t xml:space="preserve">b,fi,t,Rd </t>
    </r>
    <r>
      <rPr>
        <sz val="10"/>
        <rFont val="Arial"/>
      </rPr>
      <t xml:space="preserve">[kN] </t>
    </r>
    <r>
      <rPr>
        <vertAlign val="superscript"/>
        <sz val="10"/>
        <rFont val="Arial"/>
        <family val="2"/>
      </rPr>
      <t>9)</t>
    </r>
    <phoneticPr fontId="0" type="noConversion"/>
  </si>
  <si>
    <r>
      <t>e</t>
    </r>
    <r>
      <rPr>
        <sz val="10"/>
        <rFont val="Arial"/>
      </rPr>
      <t xml:space="preserve"> = √(235/f</t>
    </r>
    <r>
      <rPr>
        <vertAlign val="subscript"/>
        <sz val="10"/>
        <rFont val="Arial"/>
      </rPr>
      <t>y</t>
    </r>
    <r>
      <rPr>
        <sz val="10"/>
        <rFont val="Arial"/>
      </rPr>
      <t xml:space="preserve">) = </t>
    </r>
    <phoneticPr fontId="0" type="noConversion"/>
  </si>
  <si>
    <r>
      <t>rekenwaarde opneembare belasting (onderste kolom, brand), R</t>
    </r>
    <r>
      <rPr>
        <vertAlign val="subscript"/>
        <sz val="10"/>
        <rFont val="Arial"/>
      </rPr>
      <t>fi,d</t>
    </r>
    <r>
      <rPr>
        <sz val="10"/>
        <rFont val="Arial"/>
      </rPr>
      <t xml:space="preserve"> =</t>
    </r>
    <phoneticPr fontId="0" type="noConversion"/>
  </si>
  <si>
    <t>Stijfheid</t>
    <phoneticPr fontId="0" type="noConversion"/>
  </si>
  <si>
    <r>
      <t xml:space="preserve">kniklengte bij fundamentele belastingen (= verdiepingshoogte), </t>
    </r>
    <r>
      <rPr>
        <sz val="10"/>
        <rFont val="MT Extra"/>
        <family val="1"/>
      </rPr>
      <t>l</t>
    </r>
    <r>
      <rPr>
        <vertAlign val="subscript"/>
        <sz val="10"/>
        <rFont val="Arial"/>
      </rPr>
      <t>buc;20</t>
    </r>
    <r>
      <rPr>
        <sz val="10"/>
        <rFont val="Arial"/>
      </rPr>
      <t xml:space="preserve"> =</t>
    </r>
    <phoneticPr fontId="0" type="noConversion"/>
  </si>
  <si>
    <t>HF SHS 400 x 10</t>
  </si>
  <si>
    <t>HF SHS 400 x 16</t>
  </si>
  <si>
    <t>HF SHS 400 x 20</t>
  </si>
  <si>
    <t>Geen passend profiel</t>
  </si>
  <si>
    <t>Profiel</t>
  </si>
  <si>
    <t>Geometrie</t>
  </si>
  <si>
    <t>Berekening knikkracht</t>
  </si>
  <si>
    <t>Opvolgend profiel</t>
  </si>
  <si>
    <t>Knik z-as</t>
  </si>
  <si>
    <t>[kN]</t>
  </si>
  <si>
    <t>[mm]</t>
  </si>
  <si>
    <t>[kg/m]</t>
  </si>
  <si>
    <t>Profielgrootheden</t>
  </si>
  <si>
    <r>
      <t>N</t>
    </r>
    <r>
      <rPr>
        <b/>
        <vertAlign val="subscript"/>
        <sz val="10"/>
        <rFont val="Arial"/>
        <family val="2"/>
      </rPr>
      <t>b;Rd</t>
    </r>
  </si>
  <si>
    <r>
      <t>t</t>
    </r>
    <r>
      <rPr>
        <b/>
        <vertAlign val="subscript"/>
        <sz val="10"/>
        <rFont val="Arial"/>
        <family val="2"/>
      </rPr>
      <t>f</t>
    </r>
  </si>
  <si>
    <r>
      <t>G</t>
    </r>
    <r>
      <rPr>
        <b/>
        <vertAlign val="subscript"/>
        <sz val="10"/>
        <rFont val="Arial"/>
        <family val="2"/>
      </rPr>
      <t>8</t>
    </r>
  </si>
  <si>
    <r>
      <t>l</t>
    </r>
    <r>
      <rPr>
        <b/>
        <vertAlign val="superscript"/>
        <sz val="10"/>
        <rFont val="Arial"/>
        <family val="2"/>
      </rPr>
      <t>*</t>
    </r>
  </si>
  <si>
    <t>HEB 300</t>
  </si>
  <si>
    <t>HEB 320</t>
  </si>
  <si>
    <t>HEB 340</t>
  </si>
  <si>
    <t>HEB 360</t>
  </si>
  <si>
    <t>HEB 400</t>
  </si>
  <si>
    <t>HEB 450</t>
  </si>
  <si>
    <t>HEB 500</t>
  </si>
  <si>
    <t>HEB 550</t>
  </si>
  <si>
    <t>IPE 270</t>
  </si>
  <si>
    <t>IPE 300</t>
  </si>
  <si>
    <t>IPE 330</t>
  </si>
  <si>
    <t>IPE 360</t>
  </si>
  <si>
    <t>IPE 400</t>
  </si>
  <si>
    <t>IPE 450</t>
  </si>
  <si>
    <t>IPE 500</t>
  </si>
  <si>
    <t>IPE 550</t>
  </si>
  <si>
    <t>IPE 600</t>
  </si>
  <si>
    <t>HEA 100</t>
  </si>
  <si>
    <t>HEA 120</t>
  </si>
  <si>
    <t>HEA 140</t>
  </si>
  <si>
    <t>HEA 160</t>
  </si>
  <si>
    <t>HEA 180</t>
  </si>
  <si>
    <t>HEA 200</t>
  </si>
  <si>
    <t>HEA 220</t>
  </si>
  <si>
    <t>HEA 240</t>
  </si>
  <si>
    <t>HEA 260</t>
  </si>
  <si>
    <t>HEA 280</t>
  </si>
  <si>
    <t>HEA 300</t>
  </si>
  <si>
    <t>HEA 320</t>
  </si>
  <si>
    <t>HEA 340</t>
  </si>
  <si>
    <t>HEA 360</t>
  </si>
  <si>
    <t>HEA 400</t>
  </si>
  <si>
    <t>HEA 450</t>
  </si>
  <si>
    <t>HEA 500</t>
  </si>
  <si>
    <t>HEA 550</t>
  </si>
  <si>
    <t>HEA 600</t>
  </si>
  <si>
    <t>HEA 650</t>
  </si>
  <si>
    <t>HEA 700</t>
  </si>
  <si>
    <t>HEA 800</t>
  </si>
  <si>
    <t>HEA 900</t>
  </si>
  <si>
    <t>HEA 1000</t>
  </si>
  <si>
    <t>HEB 100</t>
  </si>
  <si>
    <t>HEB 240</t>
  </si>
  <si>
    <t>HEB 260</t>
  </si>
  <si>
    <t>HEB 280</t>
  </si>
  <si>
    <t>m</t>
  </si>
  <si>
    <r>
      <t>m</t>
    </r>
    <r>
      <rPr>
        <vertAlign val="superscript"/>
        <sz val="10"/>
        <rFont val="Arial"/>
        <family val="2"/>
      </rPr>
      <t>2</t>
    </r>
  </si>
  <si>
    <r>
      <t>kN/m</t>
    </r>
    <r>
      <rPr>
        <vertAlign val="superscript"/>
        <sz val="10"/>
        <rFont val="Arial"/>
        <family val="2"/>
      </rPr>
      <t>2</t>
    </r>
  </si>
  <si>
    <t>CF CHS 177,8 x 5</t>
  </si>
  <si>
    <t>CF CHS 219,1 x 5</t>
  </si>
  <si>
    <t>permanente vloerbelasting:</t>
    <phoneticPr fontId="0" type="noConversion"/>
  </si>
  <si>
    <t>ja</t>
    <phoneticPr fontId="0" type="noConversion"/>
  </si>
  <si>
    <t>Invoervelden zijn in blauw weergegeven.</t>
    <phoneticPr fontId="0" type="noConversion"/>
  </si>
  <si>
    <t>CF SHS 40 x 2</t>
  </si>
  <si>
    <t xml:space="preserve"> </t>
    <phoneticPr fontId="0" type="noConversion"/>
  </si>
  <si>
    <t xml:space="preserve"> </t>
    <phoneticPr fontId="0" type="noConversion"/>
  </si>
  <si>
    <t xml:space="preserve"> </t>
    <phoneticPr fontId="0" type="noConversion"/>
  </si>
  <si>
    <t>HEM 180</t>
  </si>
  <si>
    <t>HEM 200</t>
  </si>
  <si>
    <t>HEM 220</t>
  </si>
  <si>
    <t>HEM 240</t>
  </si>
  <si>
    <t>HEM 260</t>
  </si>
  <si>
    <t>doorsnedeklasse bij kamertemperatuur:</t>
    <phoneticPr fontId="0" type="noConversion"/>
  </si>
  <si>
    <t>HEM 280</t>
  </si>
  <si>
    <t>HEM 300</t>
  </si>
  <si>
    <t>HEM 320</t>
  </si>
  <si>
    <t>HEM 340</t>
  </si>
  <si>
    <t>HEM 360</t>
  </si>
  <si>
    <t>HEM 400</t>
  </si>
  <si>
    <t>HEM 450</t>
  </si>
  <si>
    <r>
      <t xml:space="preserve">belast.factor perm. vloerbelasting (fund.), </t>
    </r>
    <r>
      <rPr>
        <sz val="10"/>
        <rFont val="Symbol"/>
        <family val="1"/>
      </rPr>
      <t>g</t>
    </r>
    <r>
      <rPr>
        <vertAlign val="subscript"/>
        <sz val="10"/>
        <rFont val="Arial"/>
      </rPr>
      <t>G</t>
    </r>
    <r>
      <rPr>
        <sz val="10"/>
        <rFont val="Arial"/>
      </rPr>
      <t xml:space="preserve"> =</t>
    </r>
    <phoneticPr fontId="0" type="noConversion"/>
  </si>
  <si>
    <t xml:space="preserve"> </t>
    <phoneticPr fontId="0" type="noConversion"/>
  </si>
  <si>
    <t xml:space="preserve"> </t>
    <phoneticPr fontId="0" type="noConversion"/>
  </si>
  <si>
    <t xml:space="preserve"> </t>
    <phoneticPr fontId="0" type="noConversion"/>
  </si>
  <si>
    <t>reductiefactor kniklengte bij brand:</t>
    <phoneticPr fontId="0" type="noConversion"/>
  </si>
  <si>
    <t>Berekening volgens NEN-EN 1993-1-2 + NB (centrische druk).</t>
    <phoneticPr fontId="0" type="noConversion"/>
  </si>
  <si>
    <t>aantal bouwlagen:</t>
    <phoneticPr fontId="0" type="noConversion"/>
  </si>
  <si>
    <t>CF SHS 40 x 3</t>
  </si>
  <si>
    <t>CF SHS 50 x 3</t>
  </si>
  <si>
    <t>CF SHS 60 x 3</t>
  </si>
  <si>
    <t>CF SHS 70 x 3</t>
  </si>
  <si>
    <t>CF SHS 80 x 3</t>
  </si>
  <si>
    <t>CF SHS 80 x 4</t>
  </si>
  <si>
    <t>CF SHS 90 x 4</t>
  </si>
  <si>
    <t>CF SHS 100 x 4</t>
  </si>
  <si>
    <t>CF SHS 100 x 5</t>
  </si>
  <si>
    <t>CF SHS 120 x 5</t>
  </si>
  <si>
    <t>CF SHS 120 x 6</t>
  </si>
  <si>
    <t>CF SHS 140 x 6</t>
  </si>
  <si>
    <t>CF SHS 150 x 6</t>
  </si>
  <si>
    <t>CF SHS 160 x 6</t>
  </si>
  <si>
    <t>CF SHS 180 x 6</t>
  </si>
  <si>
    <t>CF SHS 200 x 6</t>
  </si>
  <si>
    <t>CF SHS 220 x 6</t>
  </si>
  <si>
    <t>CF SHS 250 x 6</t>
  </si>
  <si>
    <t>CF SHS 250 x 8</t>
  </si>
  <si>
    <t>CF SHS 300 x 8</t>
  </si>
  <si>
    <t>CF SHS 350 x 8</t>
  </si>
  <si>
    <t>CF SHS 350 x 10</t>
  </si>
  <si>
    <t>CF SHS 400 x 10</t>
  </si>
  <si>
    <t>CF SHS 400 x 16</t>
  </si>
  <si>
    <r>
      <t>mm</t>
    </r>
    <r>
      <rPr>
        <vertAlign val="superscript"/>
        <sz val="10"/>
        <rFont val="Arial"/>
        <family val="2"/>
      </rPr>
      <t>2</t>
    </r>
  </si>
  <si>
    <t>mm</t>
  </si>
  <si>
    <r>
      <t xml:space="preserve">belast.factor verand. vloerbelasting (fund.), </t>
    </r>
    <r>
      <rPr>
        <sz val="10"/>
        <rFont val="Symbol"/>
        <family val="1"/>
      </rPr>
      <t>g</t>
    </r>
    <r>
      <rPr>
        <vertAlign val="subscript"/>
        <sz val="10"/>
        <rFont val="Arial"/>
      </rPr>
      <t>Q</t>
    </r>
    <r>
      <rPr>
        <sz val="10"/>
        <rFont val="Arial"/>
      </rPr>
      <t xml:space="preserve"> =</t>
    </r>
    <phoneticPr fontId="0" type="noConversion"/>
  </si>
  <si>
    <t xml:space="preserve"> </t>
    <phoneticPr fontId="0" type="noConversion"/>
  </si>
  <si>
    <t>HEM 500</t>
  </si>
  <si>
    <t>HEM 550</t>
  </si>
  <si>
    <t>HEM 600</t>
  </si>
  <si>
    <t>HEM 650</t>
  </si>
  <si>
    <t>HEM 700</t>
  </si>
  <si>
    <t>HEM 800</t>
  </si>
  <si>
    <t>HEM 900</t>
  </si>
  <si>
    <t>HEM 1000</t>
  </si>
  <si>
    <t>kN</t>
  </si>
  <si>
    <t>G</t>
  </si>
  <si>
    <t>A</t>
  </si>
  <si>
    <t>IPE 80</t>
  </si>
  <si>
    <t>IPE 100</t>
  </si>
  <si>
    <t>IPE 120</t>
  </si>
  <si>
    <t>IPE 140</t>
  </si>
  <si>
    <t>IPE 160</t>
  </si>
  <si>
    <t>IPE 180</t>
  </si>
  <si>
    <t>HF SHS 80 x 4</t>
  </si>
  <si>
    <t>HF SHS 90 x 4</t>
  </si>
  <si>
    <t>HF SHS 100 x 4</t>
  </si>
  <si>
    <t>HF SHS 100 x 5</t>
  </si>
  <si>
    <t>HF SHS 120 x 5</t>
  </si>
  <si>
    <t>HF SHS 250 x 8</t>
  </si>
  <si>
    <t>HF SHS 300 x 8</t>
  </si>
  <si>
    <t>HF SHS 350 x 8</t>
  </si>
  <si>
    <t>HF SHS 350 x 10</t>
  </si>
  <si>
    <t>veranderlijke belasting dak = 0.</t>
    <phoneticPr fontId="0" type="noConversion"/>
  </si>
  <si>
    <t>doorsnedeklasse bij brand:</t>
    <phoneticPr fontId="0" type="noConversion"/>
  </si>
  <si>
    <t>Geometrie</t>
    <phoneticPr fontId="0" type="noConversion"/>
  </si>
  <si>
    <t>Bepaling kritieke staaltemperatuur kolommen</t>
    <phoneticPr fontId="0" type="noConversion"/>
  </si>
  <si>
    <r>
      <t xml:space="preserve">comb.waarde voor fundamentele comb., </t>
    </r>
    <r>
      <rPr>
        <sz val="10"/>
        <rFont val="Symbol"/>
        <family val="1"/>
      </rPr>
      <t>Y</t>
    </r>
    <r>
      <rPr>
        <vertAlign val="subscript"/>
        <sz val="10"/>
        <rFont val="Arial"/>
      </rPr>
      <t>0</t>
    </r>
    <r>
      <rPr>
        <sz val="10"/>
        <rFont val="Arial"/>
      </rPr>
      <t xml:space="preserve"> =</t>
    </r>
    <phoneticPr fontId="0" type="noConversion"/>
  </si>
  <si>
    <r>
      <t xml:space="preserve">comb.waarde voor buitengewone comb., </t>
    </r>
    <r>
      <rPr>
        <sz val="10"/>
        <rFont val="Symbol"/>
        <family val="1"/>
      </rPr>
      <t>Y</t>
    </r>
    <r>
      <rPr>
        <vertAlign val="subscript"/>
        <sz val="10"/>
        <rFont val="Arial"/>
      </rPr>
      <t>2</t>
    </r>
    <r>
      <rPr>
        <sz val="10"/>
        <rFont val="Arial"/>
      </rPr>
      <t xml:space="preserve"> =</t>
    </r>
    <phoneticPr fontId="0" type="noConversion"/>
  </si>
  <si>
    <t>IPE 200</t>
  </si>
  <si>
    <t>IPE 220</t>
  </si>
  <si>
    <t>IPE 240</t>
  </si>
  <si>
    <r>
      <t>rekenwaarde axiale belasting op onderste kolom (fund.), N</t>
    </r>
    <r>
      <rPr>
        <vertAlign val="subscript"/>
        <sz val="10"/>
        <rFont val="Arial"/>
      </rPr>
      <t>20</t>
    </r>
    <r>
      <rPr>
        <sz val="10"/>
        <rFont val="Arial"/>
      </rPr>
      <t xml:space="preserve"> =</t>
    </r>
  </si>
  <si>
    <t>CF CHS 76,1 x 5</t>
  </si>
  <si>
    <t>5</t>
  </si>
  <si>
    <t>CF CHS 76,1 x 5,6</t>
  </si>
  <si>
    <t>5,6</t>
  </si>
  <si>
    <t>CF CHS 76,1 x 6,3</t>
  </si>
  <si>
    <t>6,3</t>
  </si>
  <si>
    <t>CF CHS 76,1 x 7,1</t>
  </si>
  <si>
    <t>7,1</t>
  </si>
  <si>
    <t>CF CHS 76,1 x 8</t>
  </si>
  <si>
    <t>8</t>
  </si>
  <si>
    <t>CF CHS 76,1 x 8,8</t>
  </si>
  <si>
    <t>8,8</t>
  </si>
  <si>
    <t>CF CHS 76,1 x 10</t>
  </si>
  <si>
    <t>10</t>
  </si>
  <si>
    <t>CF CHS 76,1 x 12,5</t>
  </si>
  <si>
    <t>12,5</t>
  </si>
  <si>
    <t>CF CHS 76,1 x 14,2</t>
  </si>
  <si>
    <t>14,2</t>
  </si>
  <si>
    <t>CF CHS 76,1 x 16</t>
  </si>
  <si>
    <t>16</t>
  </si>
  <si>
    <t>CF CHS 76,1 x 17,5</t>
  </si>
  <si>
    <t>17,5</t>
  </si>
  <si>
    <t>CF CHS 76,1 x 20</t>
  </si>
  <si>
    <t>20</t>
  </si>
  <si>
    <t>CF CHS 88,9 x 5</t>
  </si>
  <si>
    <t>CF CHS 88,9 x 5,6</t>
  </si>
  <si>
    <t>CF CHS 88,9 x 6,3</t>
  </si>
  <si>
    <t>CF CHS 88,9 x 7,1</t>
  </si>
  <si>
    <t>CF CHS 88,9 x 8</t>
  </si>
  <si>
    <t>CF CHS 88,9 x 8,8</t>
  </si>
  <si>
    <t>CF CHS 88,9 x 10</t>
  </si>
  <si>
    <t>CF CHS 88,9 x 12,5</t>
  </si>
  <si>
    <t>CF CHS 88,9 x 16</t>
  </si>
  <si>
    <t>CF CHS 88,9 x 17,5</t>
  </si>
  <si>
    <t>CF CHS 88,9 x 20</t>
  </si>
  <si>
    <t>CF CHS 101,6 x 5</t>
  </si>
  <si>
    <t>CF CHS 101,6 x 6,3</t>
  </si>
  <si>
    <t>CF CHS 101,6 x 7,1</t>
  </si>
  <si>
    <t>CF CHS 101,6 x 8</t>
  </si>
  <si>
    <t>CF CHS 101,6 x 8,8</t>
  </si>
  <si>
    <t>CF CHS 101,6 x 10</t>
  </si>
  <si>
    <t>CF CHS 101,6 x 12,5</t>
  </si>
  <si>
    <t>CF CHS 101,6 x 16</t>
  </si>
  <si>
    <t>CF CHS 101,6 x 17,5</t>
  </si>
  <si>
    <t>CF CHS 101,6 x 20</t>
  </si>
  <si>
    <t>CF CHS 114,3 x 5</t>
  </si>
  <si>
    <t>CF CHS 114,3 x 5,6</t>
  </si>
  <si>
    <t>CF CHS 114,3 x 6,3</t>
  </si>
  <si>
    <t>CF CHS 114,3 x 7,1</t>
  </si>
  <si>
    <t>CF CHS 114,3 x 8</t>
  </si>
  <si>
    <t>CF CHS 114,3 x 10</t>
  </si>
  <si>
    <t>CF CHS 114,3 x 12,5</t>
  </si>
  <si>
    <t>CF CHS 114,3 x 14,2</t>
  </si>
  <si>
    <t>CF CHS 114,3 x 16</t>
  </si>
  <si>
    <t>CF CHS 114,3 x 17,5</t>
  </si>
  <si>
    <t>CF CHS 114,3 x 20</t>
  </si>
  <si>
    <t>CF CHS 121 x 5</t>
  </si>
  <si>
    <t>CF CHS 121 x 5,6</t>
  </si>
  <si>
    <t>CF CHS 121 x 6,3</t>
  </si>
  <si>
    <t>CF CHS 121 x 8</t>
  </si>
  <si>
    <t>CF CHS 121 x 10</t>
  </si>
  <si>
    <t>CF CHS 121 x 12,5</t>
  </si>
  <si>
    <t>CF CHS 121 x 16</t>
  </si>
  <si>
    <t>CF CHS 121 x 17,5</t>
  </si>
  <si>
    <t>CF CHS 121 x 20</t>
  </si>
  <si>
    <t>CF CHS 127 x 5</t>
  </si>
  <si>
    <t>CF CHS 127 x 6,3</t>
  </si>
  <si>
    <t>CF CHS 127 x 7,1</t>
  </si>
  <si>
    <t>CF CHS 127 x 8</t>
  </si>
  <si>
    <t>CF CHS 127 x 10</t>
  </si>
  <si>
    <t>CF CHS 127 x 12,5</t>
  </si>
  <si>
    <t>CF CHS 127 x 14,2</t>
  </si>
  <si>
    <t>CF CHS 127 x 16</t>
  </si>
  <si>
    <t>CF CHS 127 x 17,5</t>
  </si>
  <si>
    <t>CF CHS 127 x 20</t>
  </si>
  <si>
    <t>CF CHS 133 x 5</t>
  </si>
  <si>
    <t>CF CHS 133 x 6,3</t>
  </si>
  <si>
    <t>CF CHS 133 x 7,1</t>
  </si>
  <si>
    <t>CF CHS 133 x 8</t>
  </si>
  <si>
    <t>CF CHS 133 x 10</t>
  </si>
  <si>
    <t>CF CHS 133 x 12,5</t>
  </si>
  <si>
    <t>CF CHS 133 x 14,2</t>
  </si>
  <si>
    <t>CF CHS 133 x 16</t>
  </si>
  <si>
    <t>CF CHS 133 x 17,5</t>
  </si>
  <si>
    <t>CF CHS 133 x 20</t>
  </si>
  <si>
    <t>CF CHS 139,7 x 5</t>
  </si>
  <si>
    <t>CF CHS 139,7 x 5,6</t>
  </si>
  <si>
    <t>CF CHS 139,7 x 6,3</t>
  </si>
  <si>
    <t>CF CHS 139,7 x 7,1</t>
  </si>
  <si>
    <t>CF CHS 139,7 x 8</t>
  </si>
  <si>
    <t>CF CHS 139,7 x 10</t>
  </si>
  <si>
    <t>CF CHS 139,7 x 12,5</t>
  </si>
  <si>
    <t>CF CHS 139,7 x 14,2</t>
  </si>
  <si>
    <t>CF CHS 139,7 x 16</t>
  </si>
  <si>
    <t>CF CHS 139,7 x 20</t>
  </si>
  <si>
    <t>CF CHS 152,4 x 5,6</t>
  </si>
  <si>
    <t>CF CHS 152,4 x 6,3</t>
  </si>
  <si>
    <t>CF CHS 152,4 x 8</t>
  </si>
  <si>
    <t>CF CHS 152,4 x 10</t>
  </si>
  <si>
    <t>CF CHS 152,4 x 12,5</t>
  </si>
  <si>
    <t>CF CHS 152,4 x 14,2</t>
  </si>
  <si>
    <t>CF CHS 152,4 x 16</t>
  </si>
  <si>
    <t>CF CHS 152,4 x 17,5</t>
  </si>
  <si>
    <t>CF CHS 152,4 x 20</t>
  </si>
  <si>
    <t>CF CHS 159 x 5,6</t>
  </si>
  <si>
    <t>CF CHS 159 x 6,3</t>
  </si>
  <si>
    <t>CF CHS 159 x 7,1</t>
  </si>
  <si>
    <t>CF CHS 159 x 8</t>
  </si>
  <si>
    <t>CF CHS 159 x 10</t>
  </si>
  <si>
    <t>CF CHS 159 x 12,5</t>
  </si>
  <si>
    <t>CF CHS 159 x 14,2</t>
  </si>
  <si>
    <t>CF CHS 159 x 16</t>
  </si>
  <si>
    <t>CF CHS 159 x 17,5</t>
  </si>
  <si>
    <t>CF CHS 159 x 20</t>
  </si>
  <si>
    <t>CF CHS 168,3 x 5,6</t>
  </si>
  <si>
    <t>CF CHS 168,3 x 6,3</t>
  </si>
  <si>
    <t>CF CHS 168,3 x 7,1</t>
  </si>
  <si>
    <t>CF CHS 168,3 x 8</t>
  </si>
  <si>
    <t>CF CHS 168,3 x 8,8</t>
  </si>
  <si>
    <t>CF CHS 168,3 x 10</t>
  </si>
  <si>
    <t>CF CHS 168,3 x 12,5</t>
  </si>
  <si>
    <t>CF CHS 168,3 x 14,2</t>
  </si>
  <si>
    <t>CF CHS 168,3 x 16</t>
  </si>
  <si>
    <t>CF CHS 168,3 x 20</t>
  </si>
  <si>
    <t>CF CHS 177,8 x 6,3</t>
  </si>
  <si>
    <t>CF CHS 177,8 x 8</t>
  </si>
  <si>
    <t>CF CHS 177,8 x 8,8</t>
  </si>
  <si>
    <t>CF CHS 177,8 x 10</t>
  </si>
  <si>
    <t>CF CHS 177,8 x 12,5</t>
  </si>
  <si>
    <t>CF CHS 177,8 x 14,2</t>
  </si>
  <si>
    <t>CF CHS 177,8 x 16</t>
  </si>
  <si>
    <t>CF CHS 177,8 x 20</t>
  </si>
  <si>
    <t>CF CHS 193,7 x 5,6</t>
  </si>
  <si>
    <t>CF CHS 193,7 x 6,3</t>
  </si>
  <si>
    <t>CF CHS 193,7 x 7,1</t>
  </si>
  <si>
    <t>CF CHS 193,7 x 8</t>
  </si>
  <si>
    <t>CF CHS 193,7 x 8,8</t>
  </si>
  <si>
    <t>CF CHS 193,7 x 10</t>
  </si>
  <si>
    <t>CF CHS 193,7 x 12,5</t>
  </si>
  <si>
    <t>CF CHS 193,7 x 14,2</t>
  </si>
  <si>
    <t>CF CHS 193,7 x 16</t>
  </si>
  <si>
    <t>CF CHS 193,7 x 20</t>
  </si>
  <si>
    <t>CF CHS 219,1 x 5,6</t>
  </si>
  <si>
    <t>CF CHS 219,1 x 6,3</t>
  </si>
  <si>
    <t>CF CHS 219,1 x 7,1</t>
  </si>
  <si>
    <t>CF CHS 219,1 x 8</t>
  </si>
  <si>
    <t>CF CHS 219,1 x 8,8</t>
  </si>
  <si>
    <t>CF CHS 219,1 x 10</t>
  </si>
  <si>
    <t>CF CHS 219,1 x 12,5</t>
  </si>
  <si>
    <t>CF CHS 219,1 x 14,2</t>
  </si>
  <si>
    <t>CF CHS 219,1 x 16</t>
  </si>
  <si>
    <t>CF CHS 219,1 x 20</t>
  </si>
  <si>
    <t>CF CHS 244,5 x 6,3</t>
  </si>
  <si>
    <t>CF CHS 244,5 x 8</t>
  </si>
  <si>
    <t>CF CHS 244,5 x 10</t>
  </si>
  <si>
    <t>CF CHS 244,5 x 12,5</t>
  </si>
  <si>
    <t>CF CHS 244,5 x 14,2</t>
  </si>
  <si>
    <t>CF CHS 244,5 x 16</t>
  </si>
  <si>
    <t>CF CHS 244,5 x 20</t>
  </si>
  <si>
    <t>CF CHS 273 x 5,6</t>
  </si>
  <si>
    <t>CF CHS 273 x 6,3</t>
  </si>
  <si>
    <t>CF CHS 273 x 8</t>
  </si>
  <si>
    <t>CF CHS 273 x 10</t>
  </si>
  <si>
    <t>CF CHS 273 x 12,5</t>
  </si>
  <si>
    <t>CF CHS 273 x 14,2</t>
  </si>
  <si>
    <t>CF CHS 273 x 16</t>
  </si>
  <si>
    <t>CF CHS 273 x 20</t>
  </si>
  <si>
    <t>CF CHS 323,9 x 5</t>
  </si>
  <si>
    <t>CF CHS 323,9 x 5,6</t>
  </si>
  <si>
    <t>CF CHS 323,9 x 6,3</t>
  </si>
  <si>
    <t>CF CHS 323,9 x 7,1</t>
  </si>
  <si>
    <t>CF CHS 323,9 x 8</t>
  </si>
  <si>
    <t>CF CHS 323,9 x 10</t>
  </si>
  <si>
    <t>CF CHS 323,9 x 12,5</t>
  </si>
  <si>
    <t>CF CHS 323,9 x 14,2</t>
  </si>
  <si>
    <t>CF CHS 323,9 x 16</t>
  </si>
  <si>
    <t>CF CHS 323,9 x 17,5</t>
  </si>
  <si>
    <t>CF CHS 323,9 x 20</t>
  </si>
  <si>
    <t>CF CHS 355,6 x 5,6</t>
  </si>
  <si>
    <t>CF CHS 355,6 x 8</t>
  </si>
  <si>
    <t>CF CHS 355,6 x 10</t>
  </si>
  <si>
    <t>CF CHS 355,6 x 12,5</t>
  </si>
  <si>
    <t>CF CHS 355,6 x 14,2</t>
  </si>
  <si>
    <t>CF CHS 355,6 x 16</t>
  </si>
  <si>
    <t>CF CHS 355,6 x 17,5</t>
  </si>
  <si>
    <t>CF CHS 355,6 x 20</t>
  </si>
  <si>
    <t>CF CHS 406,4 x 6,3</t>
  </si>
  <si>
    <t>CF CHS 406,4 x 8</t>
  </si>
  <si>
    <t>CF CHS 406,4 x 8,8</t>
  </si>
  <si>
    <t>CF CHS 406,4 x 10</t>
  </si>
  <si>
    <t>CF CHS 406,4 x 12,5</t>
  </si>
  <si>
    <t>CF CHS 406,4 x 14,2</t>
  </si>
  <si>
    <t>CF CHS 406,4 x 16</t>
  </si>
  <si>
    <t>CF CHS 406,4 x 20</t>
  </si>
  <si>
    <t>CF CHS 508 x 5,6</t>
  </si>
  <si>
    <t>CF CHS 508 x 10</t>
  </si>
  <si>
    <t>CF CHS 508 x 12,5</t>
  </si>
  <si>
    <t>CF CHS 508 x 14,2</t>
  </si>
  <si>
    <t>CF CHS 508 x 16</t>
  </si>
  <si>
    <t>CF CHS 508 x 20</t>
  </si>
  <si>
    <t>HF CHS 76,1 x 5</t>
  </si>
  <si>
    <t>HF CHS 76,1 x 5,6</t>
  </si>
  <si>
    <t>HF CHS 88,9 x 5</t>
  </si>
  <si>
    <t>HF CHS 76,1 x 6,3</t>
  </si>
  <si>
    <t>HF CHS 88,9 x 5,6</t>
  </si>
  <si>
    <t>HF CHS 101,6 x 5</t>
  </si>
  <si>
    <t>HF CHS 76,1 x 7,1</t>
  </si>
  <si>
    <t>HF CHS 88,9 x 6,3</t>
  </si>
  <si>
    <t>HF CHS 76,1 x 8</t>
  </si>
  <si>
    <t>HF CHS 114,3 x 5</t>
  </si>
  <si>
    <t>HF CHS 121 x 5</t>
  </si>
  <si>
    <t>HF CHS 88,9 x 7,1</t>
  </si>
  <si>
    <t>HF CHS 76,1 x 8,8</t>
  </si>
  <si>
    <t>HF CHS 101,6 x 6,3</t>
  </si>
  <si>
    <t>HF CHS 114,3 x 5,6</t>
  </si>
  <si>
    <t>HF CHS 127 x 5</t>
  </si>
  <si>
    <t>HF CHS 133 x 5</t>
  </si>
  <si>
    <t>HF CHS 121 x 5,6</t>
  </si>
  <si>
    <t>HF CHS 88,9 x 8</t>
  </si>
  <si>
    <t>HF CHS 76,1 x 10</t>
  </si>
  <si>
    <t>HF CHS 101,6 x 7,1</t>
  </si>
  <si>
    <t>HF CHS 139,7 x 5</t>
  </si>
  <si>
    <t>HF CHS 114,3 x 6,3</t>
  </si>
  <si>
    <t>HF CHS 88,9 x 8,8</t>
  </si>
  <si>
    <t>HF CHS 121 x 6,3</t>
  </si>
  <si>
    <t>HF CHS 101,6 x 8</t>
  </si>
  <si>
    <t>HF CHS 139,7 x 5,6</t>
  </si>
  <si>
    <t>HF CHS 127 x 6,3</t>
  </si>
  <si>
    <t>HF CHS 114,3 x 7,1</t>
  </si>
  <si>
    <t>HF CHS 88,9 x 10</t>
  </si>
  <si>
    <t>HF CHS 76,1 x 12,5</t>
  </si>
  <si>
    <t>HF CHS 133 x 6,3</t>
  </si>
  <si>
    <t>HF CHS 101,6 x 8,8</t>
  </si>
  <si>
    <t>HF CHS 152,4 x 5,6</t>
  </si>
  <si>
    <t>HF CHS 139,7 x 6,3</t>
  </si>
  <si>
    <t>HF CHS 114,3 x 8</t>
  </si>
  <si>
    <t>HF CHS 127 x 7,1</t>
  </si>
  <si>
    <t>HF CHS 159 x 5,6</t>
  </si>
  <si>
    <t>HF CHS 76,1 x 14,2</t>
  </si>
  <si>
    <t>HF CHS 133 x 7,1</t>
  </si>
  <si>
    <t>HF CHS 121 x 8</t>
  </si>
  <si>
    <t>HF CHS 168,3 x 5,6</t>
  </si>
  <si>
    <t>HF CHS 101,6 x 10</t>
  </si>
  <si>
    <t>HF CHS 152,4 x 6,3</t>
  </si>
  <si>
    <t>HF CHS 139,7 x 7,1</t>
  </si>
  <si>
    <t>HF CHS 127 x 8</t>
  </si>
  <si>
    <t>HF CHS 88,9 x 12,5</t>
  </si>
  <si>
    <t>HF CHS 76,1 x 16</t>
  </si>
  <si>
    <t>HF CHS 159 x 6,3</t>
  </si>
  <si>
    <t>HF CHS 133 x 8</t>
  </si>
  <si>
    <t>HF CHS 168,3 x 6,3</t>
  </si>
  <si>
    <t>HF CHS 76,1 x 17,5</t>
  </si>
  <si>
    <t>HF CHS 114,3 x 10</t>
  </si>
  <si>
    <t>HF CHS 193,7 x 5,6</t>
  </si>
  <si>
    <t>HF CHS 139,7 x 8</t>
  </si>
  <si>
    <t>HF CHS 159 x 7,1</t>
  </si>
  <si>
    <t>HF CHS 177,8 x 6,3</t>
  </si>
  <si>
    <t>HF CHS 121 x 10</t>
  </si>
  <si>
    <t>HF CHS 101,6 x 12,5</t>
  </si>
  <si>
    <t>HF CHS 76,1 x 20</t>
  </si>
  <si>
    <t>HF CHS 168,3 x 7,1</t>
  </si>
  <si>
    <t>HF CHS 152,4 x 8</t>
  </si>
  <si>
    <t>HF CHS 88,9 x 16</t>
  </si>
  <si>
    <t>HF CHS 127 x 10</t>
  </si>
  <si>
    <t>HF CHS 193,7 x 6,3</t>
  </si>
  <si>
    <t>HF CHS 219,1 x 5,6</t>
  </si>
  <si>
    <t>HF CHS 159 x 8</t>
  </si>
  <si>
    <t>HF CHS 133 x 10</t>
  </si>
  <si>
    <t>HF CHS 88,9 x 17,5</t>
  </si>
  <si>
    <t>HF CHS 114,3 x 12,5</t>
  </si>
  <si>
    <t>HF CHS 168,3 x 8</t>
  </si>
  <si>
    <t>HF CHS 139,7 x 10</t>
  </si>
  <si>
    <t>HF CHS 193,7 x 7,1</t>
  </si>
  <si>
    <t>HF CHS 219,1 x 6,3</t>
  </si>
  <si>
    <t>HF CHS 121 x 12,5</t>
  </si>
  <si>
    <t>HF CHS 177,8 x 8</t>
  </si>
  <si>
    <t>HF CHS 101,6 x 16</t>
  </si>
  <si>
    <t>HF CHS 88,9 x 20</t>
  </si>
  <si>
    <t>HF CHS 168,3 x 8,8</t>
  </si>
  <si>
    <t>HF CHS 114,3 x 14,2</t>
  </si>
  <si>
    <t>HF CHS 152,4 x 10</t>
  </si>
  <si>
    <t>HF CHS 127 x 12,5</t>
  </si>
  <si>
    <t>HF CHS 101,6 x 17,5</t>
  </si>
  <si>
    <t>HF CHS 193,7 x 8</t>
  </si>
  <si>
    <t>HF CHS 177,8 x 8,8</t>
  </si>
  <si>
    <t>HF CHS 159 x 10</t>
  </si>
  <si>
    <t>HF CHS 273 x 5,6</t>
  </si>
  <si>
    <t>HF CHS 244,5 x 6,3</t>
  </si>
  <si>
    <t>HF CHS 219,1 x 7,1</t>
  </si>
  <si>
    <t>HF CHS 133 x 12,5</t>
  </si>
  <si>
    <t>HF CHS 114,3 x 16</t>
  </si>
  <si>
    <t>HF CHS 168,3 x 10</t>
  </si>
  <si>
    <t>HF CHS 139,7 x 12,5</t>
  </si>
  <si>
    <t>HF CHS 323,9 x 5</t>
  </si>
  <si>
    <t>HF CHS 127 x 14,2</t>
  </si>
  <si>
    <t>HF CHS 193,7 x 8,8</t>
  </si>
  <si>
    <t>HF CHS 101,6 x 20</t>
  </si>
  <si>
    <t>HF CHS 177,8 x 10</t>
  </si>
  <si>
    <t>HF CHS 121 x 16</t>
  </si>
  <si>
    <t>HF CHS 273 x 6,3</t>
  </si>
  <si>
    <t>HF CHS 133 x 14,2</t>
  </si>
  <si>
    <t>HF CHS 219,1 x 8</t>
  </si>
  <si>
    <t>HF CHS 114,3 x 17,5</t>
  </si>
  <si>
    <t>HF CHS 152,4 x 12,5</t>
  </si>
  <si>
    <t>HF CHS 127 x 16</t>
  </si>
  <si>
    <t>HF CHS 139,7 x 14,2</t>
  </si>
  <si>
    <t>HF CHS 323,9 x 5,6</t>
  </si>
  <si>
    <t>HF CHS 121 x 17,5</t>
  </si>
  <si>
    <t>HF CHS 159 x 12,5</t>
  </si>
  <si>
    <t>HF CHS 193,7 x 10</t>
  </si>
  <si>
    <t>HF CHS 219,1 x 8,8</t>
  </si>
  <si>
    <t>HF CHS 133 x 16</t>
  </si>
  <si>
    <t>HF CHS 114,3 x 20</t>
  </si>
  <si>
    <t>HF CHS 244,5 x 8</t>
  </si>
  <si>
    <t>HF CHS 127 x 17,5</t>
  </si>
  <si>
    <t>HF CHS 168,3 x 12,5</t>
  </si>
  <si>
    <t>HF CHS 355,6 x 5,6</t>
  </si>
  <si>
    <t>HF CHS 152,4 x 14,2</t>
  </si>
  <si>
    <t>HF CHS 139,7 x 16</t>
  </si>
  <si>
    <t>HF CHS 323,9 x 6,3</t>
  </si>
  <si>
    <t>HF CHS 121 x 20</t>
  </si>
  <si>
    <t>HF CHS 133 x 17,5</t>
  </si>
  <si>
    <t>HF CHS 159 x 14,2</t>
  </si>
  <si>
    <t>HF CHS 177,8 x 12,5</t>
  </si>
  <si>
    <t>HF CHS 219,1 x 10</t>
  </si>
  <si>
    <t>HF CHS 273 x 8</t>
  </si>
  <si>
    <t>HF CHS 127 x 20</t>
  </si>
  <si>
    <t>HF CHS 152,4 x 16</t>
  </si>
  <si>
    <t>HF CHS 168,3 x 14,2</t>
  </si>
  <si>
    <t>HF CHS 323,9 x 7,1</t>
  </si>
  <si>
    <t>HF CHS 133 x 20</t>
  </si>
  <si>
    <t>HF CHS 193,7 x 12,5</t>
  </si>
  <si>
    <t>HF CHS 159 x 16</t>
  </si>
  <si>
    <t>HF CHS 177,8 x 14,2</t>
  </si>
  <si>
    <t>HF CHS 244,5 x 10</t>
  </si>
  <si>
    <t>HF CHS 152,4 x 17,5</t>
  </si>
  <si>
    <t>HF CHS 139,7 x 20</t>
  </si>
  <si>
    <t>HF CHS 168,3 x 16</t>
  </si>
  <si>
    <t>HF CHS 159 x 17,5</t>
  </si>
  <si>
    <t>HF CHS 406,4 x 6,3</t>
  </si>
  <si>
    <t>HF CHS 323,9 x 8</t>
  </si>
  <si>
    <t>HF CHS 193,7 x 14,2</t>
  </si>
  <si>
    <t>HF CHS 219,1 x 12,5</t>
  </si>
  <si>
    <t>HF CHS 177,8 x 16</t>
  </si>
  <si>
    <t>HF CHS 273 x 10</t>
  </si>
  <si>
    <t>HF CHS 152,4 x 20</t>
  </si>
  <si>
    <t>HF CHS 159 x 20</t>
  </si>
  <si>
    <t>HF CHS 355,6 x 8</t>
  </si>
  <si>
    <t>HF CHS 508 x 5,6</t>
  </si>
  <si>
    <t>HF CHS 193,7 x 16</t>
  </si>
  <si>
    <t>HF CHS 244,5 x 12,5</t>
  </si>
  <si>
    <t>HF CHS 219,1 x 14,2</t>
  </si>
  <si>
    <t>HF CHS 168,3 x 20</t>
  </si>
  <si>
    <t>HF CHS 323,9 x 10</t>
  </si>
  <si>
    <t>HF CHS 177,8 x 20</t>
  </si>
  <si>
    <t>HF CHS 406,4 x 8</t>
  </si>
  <si>
    <t>HF CHS 219,1 x 16</t>
  </si>
  <si>
    <t>HF CHS 273 x 12,5</t>
  </si>
  <si>
    <t>HF CHS 244,5 x 14,2</t>
  </si>
  <si>
    <t>HF CHS 355,6 x 10</t>
  </si>
  <si>
    <t>HF CHS 193,7 x 20</t>
  </si>
  <si>
    <t>HF CHS 406,4 x 8,8</t>
  </si>
  <si>
    <t>HF CHS 244,5 x 16</t>
  </si>
  <si>
    <t>HF CHS 273 x 14,2</t>
  </si>
  <si>
    <t>HF CHS 323,9 x 12,5</t>
  </si>
  <si>
    <t>HF CHS 406,4 x 10</t>
  </si>
  <si>
    <t>HF CHS 219,1 x 20</t>
  </si>
  <si>
    <t>HF CHS 273 x 16</t>
  </si>
  <si>
    <t>HF CHS 355,6 x 12,5</t>
  </si>
  <si>
    <t>HF CHS 323,9 x 14,2</t>
  </si>
  <si>
    <t>HF CHS 244,5 x 20</t>
  </si>
  <si>
    <t>HF CHS 355,6 x 14,2</t>
  </si>
  <si>
    <t>HF CHS 406,4 x 12,5</t>
  </si>
  <si>
    <t>HF CHS 323,9 x 16</t>
  </si>
  <si>
    <t>HF CHS 508 x 10</t>
  </si>
  <si>
    <t>HF CHS 273 x 20</t>
  </si>
  <si>
    <t>HF CHS 323,9 x 17,5</t>
  </si>
  <si>
    <t>HF CHS 355,6 x 16</t>
  </si>
  <si>
    <t>HF CHS 406,4 x 14,2</t>
  </si>
  <si>
    <t>HF CHS 355,6 x 17,5</t>
  </si>
  <si>
    <t>HF CHS 323,9 x 20</t>
  </si>
  <si>
    <t>HF CHS 508 x 12,5</t>
  </si>
  <si>
    <t>HF CHS 406,4 x 16</t>
  </si>
  <si>
    <t>HF CHS 355,6 x 20</t>
  </si>
  <si>
    <t>HF CHS 508 x 14,2</t>
  </si>
  <si>
    <t>HF CHS 406,4 x 20</t>
  </si>
  <si>
    <t>HF CHS 508 x 16</t>
  </si>
  <si>
    <t>HF CHS 508 x 20</t>
  </si>
  <si>
    <t>CF SHS 20 x 2</t>
  </si>
  <si>
    <t>CF SHS 25 x 2</t>
  </si>
  <si>
    <t>CF SHS 25 x 3</t>
  </si>
  <si>
    <t>CF SHS 30 x 2</t>
  </si>
  <si>
    <t>CF SHS 30 x 3</t>
  </si>
  <si>
    <t>CF SHS 30 x 4</t>
  </si>
  <si>
    <t>CF SHS 35 x 2</t>
  </si>
  <si>
    <t>CF SHS 35 x 3</t>
  </si>
  <si>
    <t>CF SHS 40 x 2,5</t>
  </si>
  <si>
    <t>CF SHS 40 x 4</t>
  </si>
  <si>
    <t>CF SHS 45 x 3</t>
  </si>
  <si>
    <t>CF SHS 45 x 4</t>
  </si>
  <si>
    <t>CF SHS 50 x 2</t>
  </si>
  <si>
    <t>CF SHS 50 x 2,5</t>
  </si>
  <si>
    <t>CF SHS 50 x 4</t>
  </si>
  <si>
    <t>CF SHS 50 x 5</t>
  </si>
  <si>
    <t>CF SHS 60 x 2</t>
  </si>
  <si>
    <t>CF SHS 60 x 2,5</t>
  </si>
  <si>
    <t>CF SHS 60 x 4</t>
  </si>
  <si>
    <t>CF SHS 60 x 5</t>
  </si>
  <si>
    <t>CF SHS 60 x 6</t>
  </si>
  <si>
    <t>CF SHS 70 x 2</t>
  </si>
  <si>
    <t>CF SHS 70 x 4</t>
  </si>
  <si>
    <t>CF SHS 70 x 5</t>
  </si>
  <si>
    <t>CF SHS 70 x 6</t>
  </si>
  <si>
    <t>CF SHS 80 x 5</t>
  </si>
  <si>
    <t>CF SHS 80 x 6</t>
  </si>
  <si>
    <t>CF SHS 80 x 8</t>
  </si>
  <si>
    <t>CF SHS 90 x 3</t>
  </si>
  <si>
    <t>CF SHS 90 x 5</t>
  </si>
  <si>
    <t>CF SHS 90 x 6</t>
  </si>
  <si>
    <t>CF SHS 100 x 3</t>
  </si>
  <si>
    <t>CF SHS 100 x 6</t>
  </si>
  <si>
    <t>CF SHS 100 x 8</t>
  </si>
  <si>
    <t>CF SHS 100 x 10</t>
  </si>
  <si>
    <t>CF SHS 110 x 4</t>
  </si>
  <si>
    <t>CF SHS 110 x 5</t>
  </si>
  <si>
    <t>CF SHS 120 x 3</t>
  </si>
  <si>
    <t>CF SHS 120 x 4</t>
  </si>
  <si>
    <t>CF SHS 120 x 8</t>
  </si>
  <si>
    <t>CF SHS 120 x 10</t>
  </si>
  <si>
    <t>CF SHS 125 x 5</t>
  </si>
  <si>
    <t>CF SHS 140 x 4</t>
  </si>
  <si>
    <t>CF SHS 140 x 5</t>
  </si>
  <si>
    <t>CF SHS 140 x 8</t>
  </si>
  <si>
    <t>CF SHS 140 x 10</t>
  </si>
  <si>
    <t>CF SHS 150 x 4</t>
  </si>
  <si>
    <t>CF SHS 150 x 5</t>
  </si>
  <si>
    <t>CF SHS 150 x 8</t>
  </si>
  <si>
    <t>CF SHS 150 x 10</t>
  </si>
  <si>
    <t>CF SHS 150 x 12,5</t>
  </si>
  <si>
    <t>CF SHS 160 x 5</t>
  </si>
  <si>
    <t>CF SHS 160 x 8</t>
  </si>
  <si>
    <t>CF SHS 160 x 10</t>
  </si>
  <si>
    <t>CF SHS 180 x 8</t>
  </si>
  <si>
    <t>CF SHS 180 x 10</t>
  </si>
  <si>
    <t>CF SHS 180 x 12,5</t>
  </si>
  <si>
    <t>CF SHS 200 x 5</t>
  </si>
  <si>
    <t>CF SHS 200 x 8</t>
  </si>
  <si>
    <t>CF SHS 200 x 10</t>
  </si>
  <si>
    <t>CF SHS 200 x 12,5</t>
  </si>
  <si>
    <t>CF SHS 220 x 8</t>
  </si>
  <si>
    <t>CF SHS 220 x 10</t>
  </si>
  <si>
    <t>CF SHS 250 x 10</t>
  </si>
  <si>
    <t>CF SHS 250 x 12,5</t>
  </si>
  <si>
    <t>CF SHS 300 x 6</t>
  </si>
  <si>
    <t>CF SHS 300 x 10</t>
  </si>
  <si>
    <t>CF SHS 300 x 12,5</t>
  </si>
  <si>
    <t>CF SHS 300 x 16</t>
  </si>
  <si>
    <t>CF SHS 350 x 12,5</t>
  </si>
  <si>
    <t>CF SHS 400 x 12,5</t>
  </si>
  <si>
    <t>HF SHS 40 x 2,9</t>
  </si>
  <si>
    <t>HF SHS 40 x 4</t>
  </si>
  <si>
    <t>HF SHS 40 x 5</t>
  </si>
  <si>
    <t>HF SHS 50 x 2,9</t>
  </si>
  <si>
    <t>HF SHS 50 x 4</t>
  </si>
  <si>
    <t>HF SHS 50 x 5</t>
  </si>
  <si>
    <t>HF SHS 50 x 6,3</t>
  </si>
  <si>
    <t>HF SHS 60 x 4</t>
  </si>
  <si>
    <t>HF SHS 60 x 5</t>
  </si>
  <si>
    <t>HF SHS 60 x 6,3</t>
  </si>
  <si>
    <t>HF SHS 60 x 8</t>
  </si>
  <si>
    <t>HF SHS 70 x 4</t>
  </si>
  <si>
    <t>HF SHS 70 x 5</t>
  </si>
  <si>
    <t>HF SHS 70 x 6,3</t>
  </si>
  <si>
    <t>HF SHS 70 x 8</t>
  </si>
  <si>
    <t>HF SHS 80 x 3,6</t>
  </si>
  <si>
    <t>HF SHS 80 x 5</t>
  </si>
  <si>
    <t>HF SHS 80 x 6,3</t>
  </si>
  <si>
    <t>HF SHS 80 x 8</t>
  </si>
  <si>
    <t>HF SHS 80 x 8,8</t>
  </si>
  <si>
    <t>HF SHS 90 x 5</t>
  </si>
  <si>
    <t>HF SHS 90 x 6,3</t>
  </si>
  <si>
    <t>HF SHS 90 x 7,1</t>
  </si>
  <si>
    <t>HF SHS 90 x 8</t>
  </si>
  <si>
    <t>HF SHS 90 x 8,8</t>
  </si>
  <si>
    <t>HF SHS 100 x 6,3</t>
  </si>
  <si>
    <t>HF SHS 100 x 8</t>
  </si>
  <si>
    <t>HF SHS 100 x 10</t>
  </si>
  <si>
    <t>HF SHS 100 x 12,5</t>
  </si>
  <si>
    <t>HF SHS 110 x 6,3</t>
  </si>
  <si>
    <t>HF SHS 110 x 8</t>
  </si>
  <si>
    <t>HF SHS 110 x 10</t>
  </si>
  <si>
    <t>HF SHS 120 x 6,3</t>
  </si>
  <si>
    <t>HF SHS 120 x 7,1</t>
  </si>
  <si>
    <t>HF SHS 120 x 8</t>
  </si>
  <si>
    <t>HF SHS 120 x 10</t>
  </si>
  <si>
    <t>HF SHS 120 x 12,5</t>
  </si>
  <si>
    <t>HF SHS 140 x 5</t>
  </si>
  <si>
    <t>HF SHS 140 x 6,3</t>
  </si>
  <si>
    <t>HF SHS 140 x 7,1</t>
  </si>
  <si>
    <t>HF SHS 140 x 8</t>
  </si>
  <si>
    <t>HF SHS 140 x 10</t>
  </si>
  <si>
    <t>HF SHS 140 x 12,5</t>
  </si>
  <si>
    <t>HF SHS 150 x 6,3</t>
  </si>
  <si>
    <t>HF SHS 150 x 8</t>
  </si>
  <si>
    <t>HF SHS 150 x 10</t>
  </si>
  <si>
    <t>HF SHS 150 x 12,5</t>
  </si>
  <si>
    <t>HF SHS 150 x 16</t>
  </si>
  <si>
    <t>HF SHS 160 x 6,3</t>
  </si>
  <si>
    <t>HF SHS 160 x 8</t>
  </si>
  <si>
    <t>HF SHS 160 x 10</t>
  </si>
  <si>
    <t>HF SHS 160 x 12,5</t>
  </si>
  <si>
    <t>HF SHS 180 x 6,3</t>
  </si>
  <si>
    <t>HF SHS 180 x 8</t>
  </si>
  <si>
    <t>HF SHS 180 x 10</t>
  </si>
  <si>
    <t>HF SHS 180 x 12,5</t>
  </si>
  <si>
    <t>HF SHS 200 x 6,3</t>
  </si>
  <si>
    <t>HF SHS 200 x 8</t>
  </si>
  <si>
    <t>HF SHS 200 x 10</t>
  </si>
  <si>
    <t>HF SHS 200 x 12,5</t>
  </si>
  <si>
    <t>HF SHS 200 x 16</t>
  </si>
  <si>
    <t>HF SHS 200 x 20</t>
  </si>
  <si>
    <t>HF SHS 220 x 6,3</t>
  </si>
  <si>
    <t>HF SHS 220 x 10</t>
  </si>
  <si>
    <t>HF SHS 220 x 12,5</t>
  </si>
  <si>
    <t>HF SHS 220 x 16</t>
  </si>
  <si>
    <t>HF SHS 250 x 6,3</t>
  </si>
  <si>
    <t>HF SHS 250 x 10</t>
  </si>
  <si>
    <t>HF SHS 250 x 12,5</t>
  </si>
  <si>
    <t>HF SHS 250 x 16</t>
  </si>
  <si>
    <t>HF SHS 250 x 20</t>
  </si>
  <si>
    <t>HF SHS 260 x 7,1</t>
  </si>
  <si>
    <t>HF SHS 260 x 11</t>
  </si>
  <si>
    <t>HF SHS 300 x 10</t>
  </si>
  <si>
    <t>HF SHS 300 x 12,5</t>
  </si>
  <si>
    <t>HF SHS 300 x 16</t>
  </si>
  <si>
    <t>HF SHS 350 x 12,5</t>
  </si>
  <si>
    <t>HF SHS 350 x 16</t>
  </si>
  <si>
    <t>HF SHS 400 x 12,5</t>
  </si>
  <si>
    <t>HD</t>
  </si>
  <si>
    <t>HD 260 x 54,1</t>
  </si>
  <si>
    <t>HD 260 x 68,2</t>
  </si>
  <si>
    <t>HD 260 x 93</t>
  </si>
  <si>
    <t>HD 260 x 114</t>
  </si>
  <si>
    <t>HD 260 x 142</t>
  </si>
  <si>
    <t>HD 260 x 172</t>
  </si>
  <si>
    <t>HD 260 x 225</t>
  </si>
  <si>
    <t>HD 260 x 299</t>
  </si>
  <si>
    <t>HD 320 x 74,2</t>
  </si>
  <si>
    <t>HD 320 x 97,6</t>
  </si>
  <si>
    <t>HD 320 x 127</t>
  </si>
  <si>
    <t>HD 320 x 158</t>
  </si>
  <si>
    <t>HD 320 x 198</t>
  </si>
  <si>
    <t>HD 320 x 245</t>
  </si>
  <si>
    <t>HD 320 x 300</t>
  </si>
  <si>
    <t>HD 320 x 368</t>
  </si>
  <si>
    <t>HD 320 x 451</t>
  </si>
  <si>
    <t>HD 360 x 134</t>
  </si>
  <si>
    <t>HD 360 x 147</t>
  </si>
  <si>
    <t>HD 360 x 162</t>
  </si>
  <si>
    <t>HD 360 x 179</t>
  </si>
  <si>
    <t>HD 360 x 196</t>
  </si>
  <si>
    <t>HD 400 x 187</t>
  </si>
  <si>
    <t>HD 400 x 216</t>
  </si>
  <si>
    <t>HD 400 x 237</t>
  </si>
  <si>
    <t>HD 400 x 262</t>
  </si>
  <si>
    <t>HD 400 x 287</t>
  </si>
  <si>
    <t>HD 400 x 314</t>
  </si>
  <si>
    <t>HD 400 x 347</t>
  </si>
  <si>
    <t>HD 400 x 382</t>
  </si>
  <si>
    <t>HD 400 x 421</t>
  </si>
  <si>
    <t>HD 400 x 463</t>
  </si>
  <si>
    <t>HD 400 x 509</t>
  </si>
  <si>
    <t>HD 400 x 551</t>
  </si>
  <si>
    <t>HD 400 x 592</t>
  </si>
  <si>
    <t>HD 400 x 634</t>
  </si>
  <si>
    <t>HD 400 x 677</t>
  </si>
  <si>
    <t>HD 400 x 744</t>
  </si>
  <si>
    <t>HD 400 x 818</t>
  </si>
  <si>
    <t>HD 400 x 900</t>
  </si>
  <si>
    <t>HD 400 x 990</t>
  </si>
  <si>
    <t>HD 400 x 1086</t>
  </si>
  <si>
    <t>HEAA 100</t>
  </si>
  <si>
    <t>HEAA 120</t>
  </si>
  <si>
    <t>HEAA 140</t>
  </si>
  <si>
    <t>HEAA 160</t>
  </si>
  <si>
    <t>HEAA 180</t>
  </si>
  <si>
    <t>HEAA 200</t>
  </si>
  <si>
    <t>HEAA 220</t>
  </si>
  <si>
    <t>HEAA 240</t>
  </si>
  <si>
    <t>HEAA 260</t>
  </si>
  <si>
    <t>HEAA 280</t>
  </si>
  <si>
    <t>HEAA 300</t>
  </si>
  <si>
    <t>HEAA 320</t>
  </si>
  <si>
    <t>HEAA 340</t>
  </si>
  <si>
    <t>HEAA 360</t>
  </si>
  <si>
    <t>HEAA 400</t>
  </si>
  <si>
    <t>HEAA 450</t>
  </si>
  <si>
    <t>HEAA 500</t>
  </si>
  <si>
    <t>HEAA 550</t>
  </si>
  <si>
    <t>HEAA 600</t>
  </si>
  <si>
    <t>HEAA 650</t>
  </si>
  <si>
    <t>HEAA 700</t>
  </si>
  <si>
    <t>HEAA 800</t>
  </si>
  <si>
    <t>HEAA 900</t>
  </si>
  <si>
    <t>HEAA 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</si>
</sst>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0.0"/>
    <numFmt numFmtId="188" formatCode="0.000"/>
  </numFmts>
  <fonts count="23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Symbol"/>
      <family val="1"/>
    </font>
    <font>
      <b/>
      <sz val="12"/>
      <name val="Arial"/>
    </font>
    <font>
      <vertAlign val="superscript"/>
      <sz val="10"/>
      <name val="Arial"/>
      <family val="2"/>
    </font>
    <font>
      <vertAlign val="subscript"/>
      <sz val="10"/>
      <name val="Arial"/>
    </font>
    <font>
      <b/>
      <vertAlign val="subscript"/>
      <sz val="10"/>
      <name val="Arial"/>
      <family val="2"/>
    </font>
    <font>
      <sz val="10"/>
      <name val="MS Sans Serif"/>
      <family val="2"/>
    </font>
    <font>
      <sz val="10"/>
      <name val="Arial"/>
    </font>
    <font>
      <b/>
      <sz val="12"/>
      <name val="Arial"/>
    </font>
    <font>
      <b/>
      <sz val="10"/>
      <name val="Symbol"/>
      <family val="1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4"/>
      <name val="Arial"/>
      <family val="2"/>
    </font>
    <font>
      <b/>
      <sz val="9"/>
      <color indexed="81"/>
      <name val="Arial"/>
      <family val="2"/>
    </font>
    <font>
      <sz val="10"/>
      <color indexed="12"/>
      <name val="Arial"/>
    </font>
    <font>
      <sz val="9"/>
      <color indexed="81"/>
      <name val="Arial"/>
      <family val="2"/>
    </font>
    <font>
      <sz val="10"/>
      <name val="Arial"/>
    </font>
    <font>
      <vertAlign val="subscript"/>
      <sz val="10"/>
      <name val="Symbol"/>
      <family val="1"/>
    </font>
    <font>
      <sz val="10"/>
      <name val="MT Extra"/>
      <family val="1"/>
    </font>
    <font>
      <sz val="8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 style="medium">
        <color indexed="64"/>
      </bottom>
      <diagonal/>
    </border>
    <border>
      <left style="thin">
        <color indexed="23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40" fontId="8" fillId="0" borderId="0" applyFont="0" applyFill="0" applyBorder="0" applyAlignment="0" applyProtection="0"/>
    <xf numFmtId="0" fontId="8" fillId="0" borderId="0"/>
    <xf numFmtId="0" fontId="1" fillId="0" borderId="0"/>
  </cellStyleXfs>
  <cellXfs count="318">
    <xf numFmtId="0" fontId="0" fillId="0" borderId="0" xfId="0"/>
    <xf numFmtId="0" fontId="9" fillId="0" borderId="0" xfId="0" applyFont="1" applyFill="1"/>
    <xf numFmtId="11" fontId="9" fillId="0" borderId="0" xfId="0" applyNumberFormat="1" applyFont="1" applyFill="1"/>
    <xf numFmtId="11" fontId="9" fillId="0" borderId="0" xfId="0" applyNumberFormat="1" applyFont="1" applyFill="1" applyAlignment="1">
      <alignment horizontal="right"/>
    </xf>
    <xf numFmtId="0" fontId="9" fillId="0" borderId="0" xfId="3" applyFont="1" applyFill="1" applyBorder="1"/>
    <xf numFmtId="11" fontId="9" fillId="0" borderId="0" xfId="3" applyNumberFormat="1" applyFont="1" applyFill="1" applyBorder="1"/>
    <xf numFmtId="188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vertical="center"/>
    </xf>
    <xf numFmtId="188" fontId="11" fillId="0" borderId="0" xfId="0" applyNumberFormat="1" applyFont="1" applyFill="1" applyBorder="1" applyAlignment="1">
      <alignment horizontal="right"/>
    </xf>
    <xf numFmtId="0" fontId="9" fillId="2" borderId="1" xfId="2" applyNumberFormat="1" applyFont="1" applyFill="1" applyBorder="1"/>
    <xf numFmtId="11" fontId="9" fillId="2" borderId="0" xfId="3" applyNumberFormat="1" applyFont="1" applyFill="1" applyBorder="1"/>
    <xf numFmtId="0" fontId="9" fillId="2" borderId="0" xfId="2" applyNumberFormat="1" applyFont="1" applyFill="1" applyBorder="1"/>
    <xf numFmtId="11" fontId="9" fillId="2" borderId="0" xfId="2" applyNumberFormat="1" applyFont="1" applyFill="1" applyBorder="1"/>
    <xf numFmtId="11" fontId="9" fillId="2" borderId="0" xfId="1" applyNumberFormat="1" applyFont="1" applyFill="1" applyBorder="1"/>
    <xf numFmtId="188" fontId="9" fillId="2" borderId="0" xfId="0" applyNumberFormat="1" applyFont="1" applyFill="1" applyBorder="1" applyAlignment="1">
      <alignment horizontal="right"/>
    </xf>
    <xf numFmtId="11" fontId="9" fillId="2" borderId="0" xfId="0" applyNumberFormat="1" applyFont="1" applyFill="1" applyBorder="1" applyAlignment="1">
      <alignment horizontal="right"/>
    </xf>
    <xf numFmtId="0" fontId="9" fillId="0" borderId="1" xfId="2" applyNumberFormat="1" applyFont="1" applyFill="1" applyBorder="1"/>
    <xf numFmtId="0" fontId="9" fillId="0" borderId="0" xfId="2" applyNumberFormat="1" applyFont="1" applyFill="1" applyBorder="1"/>
    <xf numFmtId="11" fontId="9" fillId="0" borderId="0" xfId="2" applyNumberFormat="1" applyFont="1" applyFill="1" applyBorder="1"/>
    <xf numFmtId="11" fontId="9" fillId="0" borderId="0" xfId="1" applyNumberFormat="1" applyFont="1" applyFill="1" applyBorder="1"/>
    <xf numFmtId="188" fontId="9" fillId="0" borderId="0" xfId="0" applyNumberFormat="1" applyFont="1" applyFill="1" applyBorder="1" applyAlignment="1">
      <alignment horizontal="right"/>
    </xf>
    <xf numFmtId="11" fontId="9" fillId="0" borderId="0" xfId="0" applyNumberFormat="1" applyFont="1" applyFill="1" applyBorder="1" applyAlignment="1">
      <alignment horizontal="right"/>
    </xf>
    <xf numFmtId="0" fontId="9" fillId="2" borderId="1" xfId="3" applyFont="1" applyFill="1" applyBorder="1"/>
    <xf numFmtId="0" fontId="9" fillId="2" borderId="0" xfId="3" applyFont="1" applyFill="1" applyBorder="1"/>
    <xf numFmtId="0" fontId="9" fillId="0" borderId="1" xfId="3" applyFont="1" applyFill="1" applyBorder="1"/>
    <xf numFmtId="0" fontId="9" fillId="0" borderId="2" xfId="3" applyFont="1" applyFill="1" applyBorder="1"/>
    <xf numFmtId="11" fontId="9" fillId="0" borderId="3" xfId="3" applyNumberFormat="1" applyFont="1" applyFill="1" applyBorder="1"/>
    <xf numFmtId="0" fontId="9" fillId="0" borderId="3" xfId="3" applyFont="1" applyFill="1" applyBorder="1"/>
    <xf numFmtId="188" fontId="9" fillId="0" borderId="3" xfId="0" applyNumberFormat="1" applyFont="1" applyFill="1" applyBorder="1" applyAlignment="1">
      <alignment horizontal="right"/>
    </xf>
    <xf numFmtId="11" fontId="9" fillId="0" borderId="3" xfId="0" applyNumberFormat="1" applyFont="1" applyFill="1" applyBorder="1" applyAlignment="1">
      <alignment horizontal="right"/>
    </xf>
    <xf numFmtId="11" fontId="9" fillId="2" borderId="4" xfId="3" applyNumberFormat="1" applyFont="1" applyFill="1" applyBorder="1"/>
    <xf numFmtId="11" fontId="9" fillId="0" borderId="4" xfId="3" applyNumberFormat="1" applyFont="1" applyFill="1" applyBorder="1"/>
    <xf numFmtId="11" fontId="9" fillId="0" borderId="5" xfId="3" applyNumberFormat="1" applyFont="1" applyFill="1" applyBorder="1"/>
    <xf numFmtId="11" fontId="9" fillId="2" borderId="6" xfId="2" applyNumberFormat="1" applyFont="1" applyFill="1" applyBorder="1"/>
    <xf numFmtId="11" fontId="9" fillId="2" borderId="7" xfId="2" applyNumberFormat="1" applyFont="1" applyFill="1" applyBorder="1"/>
    <xf numFmtId="11" fontId="9" fillId="0" borderId="6" xfId="2" applyNumberFormat="1" applyFont="1" applyFill="1" applyBorder="1"/>
    <xf numFmtId="11" fontId="9" fillId="0" borderId="7" xfId="1" applyNumberFormat="1" applyFont="1" applyFill="1" applyBorder="1"/>
    <xf numFmtId="11" fontId="9" fillId="2" borderId="6" xfId="3" applyNumberFormat="1" applyFont="1" applyFill="1" applyBorder="1"/>
    <xf numFmtId="11" fontId="9" fillId="2" borderId="7" xfId="3" applyNumberFormat="1" applyFont="1" applyFill="1" applyBorder="1"/>
    <xf numFmtId="11" fontId="9" fillId="0" borderId="6" xfId="3" applyNumberFormat="1" applyFont="1" applyFill="1" applyBorder="1"/>
    <xf numFmtId="11" fontId="9" fillId="0" borderId="7" xfId="3" applyNumberFormat="1" applyFont="1" applyFill="1" applyBorder="1"/>
    <xf numFmtId="11" fontId="9" fillId="0" borderId="8" xfId="3" applyNumberFormat="1" applyFont="1" applyFill="1" applyBorder="1"/>
    <xf numFmtId="11" fontId="9" fillId="0" borderId="9" xfId="3" applyNumberFormat="1" applyFont="1" applyFill="1" applyBorder="1"/>
    <xf numFmtId="0" fontId="2" fillId="0" borderId="10" xfId="0" applyFont="1" applyFill="1" applyBorder="1" applyAlignment="1"/>
    <xf numFmtId="0" fontId="9" fillId="2" borderId="10" xfId="0" applyFont="1" applyFill="1" applyBorder="1"/>
    <xf numFmtId="0" fontId="9" fillId="0" borderId="10" xfId="0" applyFont="1" applyFill="1" applyBorder="1"/>
    <xf numFmtId="0" fontId="9" fillId="0" borderId="11" xfId="0" applyFont="1" applyFill="1" applyBorder="1"/>
    <xf numFmtId="11" fontId="9" fillId="2" borderId="12" xfId="1" applyNumberFormat="1" applyFont="1" applyFill="1" applyBorder="1"/>
    <xf numFmtId="11" fontId="9" fillId="2" borderId="13" xfId="2" applyNumberFormat="1" applyFont="1" applyFill="1" applyBorder="1"/>
    <xf numFmtId="11" fontId="9" fillId="0" borderId="12" xfId="1" applyNumberFormat="1" applyFont="1" applyFill="1" applyBorder="1"/>
    <xf numFmtId="11" fontId="9" fillId="0" borderId="13" xfId="2" applyNumberFormat="1" applyFont="1" applyFill="1" applyBorder="1"/>
    <xf numFmtId="11" fontId="9" fillId="2" borderId="12" xfId="3" applyNumberFormat="1" applyFont="1" applyFill="1" applyBorder="1"/>
    <xf numFmtId="11" fontId="9" fillId="2" borderId="13" xfId="3" applyNumberFormat="1" applyFont="1" applyFill="1" applyBorder="1"/>
    <xf numFmtId="11" fontId="9" fillId="0" borderId="12" xfId="3" applyNumberFormat="1" applyFont="1" applyFill="1" applyBorder="1"/>
    <xf numFmtId="11" fontId="9" fillId="0" borderId="13" xfId="3" applyNumberFormat="1" applyFont="1" applyFill="1" applyBorder="1"/>
    <xf numFmtId="11" fontId="9" fillId="0" borderId="14" xfId="3" applyNumberFormat="1" applyFont="1" applyFill="1" applyBorder="1"/>
    <xf numFmtId="11" fontId="9" fillId="0" borderId="15" xfId="3" applyNumberFormat="1" applyFont="1" applyFill="1" applyBorder="1"/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1" fontId="2" fillId="0" borderId="0" xfId="0" applyNumberFormat="1" applyFont="1" applyFill="1" applyBorder="1" applyAlignment="1">
      <alignment horizontal="right"/>
    </xf>
    <xf numFmtId="0" fontId="10" fillId="0" borderId="16" xfId="0" applyFont="1" applyFill="1" applyBorder="1" applyAlignment="1">
      <alignment vertical="center"/>
    </xf>
    <xf numFmtId="11" fontId="10" fillId="0" borderId="17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9" fillId="0" borderId="19" xfId="3" applyFont="1" applyFill="1" applyBorder="1"/>
    <xf numFmtId="11" fontId="2" fillId="0" borderId="20" xfId="3" applyNumberFormat="1" applyFont="1" applyFill="1" applyBorder="1" applyAlignment="1">
      <alignment horizontal="right"/>
    </xf>
    <xf numFmtId="0" fontId="2" fillId="0" borderId="21" xfId="3" applyFont="1" applyFill="1" applyBorder="1" applyAlignment="1">
      <alignment horizontal="right"/>
    </xf>
    <xf numFmtId="11" fontId="2" fillId="0" borderId="22" xfId="3" applyNumberFormat="1" applyFont="1" applyFill="1" applyBorder="1" applyAlignment="1">
      <alignment horizontal="right"/>
    </xf>
    <xf numFmtId="11" fontId="2" fillId="0" borderId="21" xfId="3" applyNumberFormat="1" applyFont="1" applyFill="1" applyBorder="1" applyAlignment="1">
      <alignment horizontal="right"/>
    </xf>
    <xf numFmtId="11" fontId="2" fillId="0" borderId="23" xfId="3" applyNumberFormat="1" applyFont="1" applyFill="1" applyBorder="1" applyAlignment="1">
      <alignment horizontal="right"/>
    </xf>
    <xf numFmtId="11" fontId="2" fillId="0" borderId="24" xfId="3" applyNumberFormat="1" applyFont="1" applyFill="1" applyBorder="1" applyAlignment="1">
      <alignment horizontal="right"/>
    </xf>
    <xf numFmtId="11" fontId="2" fillId="0" borderId="25" xfId="3" applyNumberFormat="1" applyFont="1" applyFill="1" applyBorder="1" applyAlignment="1">
      <alignment horizontal="right"/>
    </xf>
    <xf numFmtId="0" fontId="13" fillId="0" borderId="26" xfId="3" applyFont="1" applyFill="1" applyBorder="1"/>
    <xf numFmtId="11" fontId="13" fillId="0" borderId="27" xfId="3" applyNumberFormat="1" applyFont="1" applyFill="1" applyBorder="1" applyAlignment="1">
      <alignment horizontal="right"/>
    </xf>
    <xf numFmtId="0" fontId="13" fillId="0" borderId="28" xfId="3" applyFont="1" applyFill="1" applyBorder="1" applyAlignment="1">
      <alignment horizontal="right"/>
    </xf>
    <xf numFmtId="11" fontId="13" fillId="0" borderId="29" xfId="3" applyNumberFormat="1" applyFont="1" applyFill="1" applyBorder="1" applyAlignment="1">
      <alignment horizontal="right"/>
    </xf>
    <xf numFmtId="11" fontId="13" fillId="0" borderId="28" xfId="3" applyNumberFormat="1" applyFont="1" applyFill="1" applyBorder="1" applyAlignment="1">
      <alignment horizontal="right"/>
    </xf>
    <xf numFmtId="11" fontId="13" fillId="0" borderId="30" xfId="3" applyNumberFormat="1" applyFont="1" applyFill="1" applyBorder="1" applyAlignment="1">
      <alignment horizontal="right"/>
    </xf>
    <xf numFmtId="11" fontId="13" fillId="0" borderId="31" xfId="3" applyNumberFormat="1" applyFont="1" applyFill="1" applyBorder="1" applyAlignment="1">
      <alignment horizontal="right"/>
    </xf>
    <xf numFmtId="0" fontId="13" fillId="0" borderId="28" xfId="0" applyFont="1" applyFill="1" applyBorder="1" applyAlignment="1">
      <alignment horizontal="center"/>
    </xf>
    <xf numFmtId="188" fontId="13" fillId="0" borderId="28" xfId="0" applyNumberFormat="1" applyFont="1" applyFill="1" applyBorder="1" applyAlignment="1">
      <alignment horizontal="right"/>
    </xf>
    <xf numFmtId="11" fontId="13" fillId="0" borderId="28" xfId="0" applyNumberFormat="1" applyFont="1" applyFill="1" applyBorder="1" applyAlignment="1">
      <alignment horizontal="right"/>
    </xf>
    <xf numFmtId="0" fontId="13" fillId="0" borderId="32" xfId="0" applyFont="1" applyFill="1" applyBorder="1"/>
    <xf numFmtId="0" fontId="10" fillId="0" borderId="33" xfId="0" applyFont="1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13" fillId="0" borderId="36" xfId="0" applyFont="1" applyFill="1" applyBorder="1" applyAlignment="1">
      <alignment horizontal="right"/>
    </xf>
    <xf numFmtId="0" fontId="13" fillId="0" borderId="37" xfId="0" applyFont="1" applyFill="1" applyBorder="1" applyAlignment="1">
      <alignment horizontal="right"/>
    </xf>
    <xf numFmtId="0" fontId="13" fillId="0" borderId="38" xfId="0" applyFont="1" applyFill="1" applyBorder="1" applyAlignment="1">
      <alignment horizontal="right"/>
    </xf>
    <xf numFmtId="1" fontId="9" fillId="0" borderId="6" xfId="0" applyNumberFormat="1" applyFont="1" applyFill="1" applyBorder="1"/>
    <xf numFmtId="0" fontId="9" fillId="0" borderId="0" xfId="0" applyFont="1" applyFill="1" applyBorder="1"/>
    <xf numFmtId="0" fontId="9" fillId="0" borderId="12" xfId="0" applyFont="1" applyFill="1" applyBorder="1"/>
    <xf numFmtId="0" fontId="9" fillId="0" borderId="7" xfId="0" applyFont="1" applyFill="1" applyBorder="1"/>
    <xf numFmtId="1" fontId="9" fillId="0" borderId="0" xfId="0" applyNumberFormat="1" applyFont="1" applyFill="1" applyBorder="1"/>
    <xf numFmtId="1" fontId="9" fillId="0" borderId="12" xfId="0" applyNumberFormat="1" applyFont="1" applyFill="1" applyBorder="1"/>
    <xf numFmtId="1" fontId="9" fillId="0" borderId="7" xfId="0" applyNumberFormat="1" applyFont="1" applyFill="1" applyBorder="1"/>
    <xf numFmtId="2" fontId="9" fillId="0" borderId="6" xfId="0" applyNumberFormat="1" applyFont="1" applyFill="1" applyBorder="1"/>
    <xf numFmtId="1" fontId="9" fillId="0" borderId="8" xfId="0" applyNumberFormat="1" applyFont="1" applyFill="1" applyBorder="1"/>
    <xf numFmtId="1" fontId="9" fillId="0" borderId="3" xfId="0" applyNumberFormat="1" applyFont="1" applyFill="1" applyBorder="1"/>
    <xf numFmtId="1" fontId="9" fillId="0" borderId="14" xfId="0" applyNumberFormat="1" applyFont="1" applyFill="1" applyBorder="1"/>
    <xf numFmtId="1" fontId="9" fillId="0" borderId="9" xfId="0" applyNumberFormat="1" applyFont="1" applyFill="1" applyBorder="1"/>
    <xf numFmtId="0" fontId="9" fillId="0" borderId="6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9" fillId="0" borderId="12" xfId="0" applyNumberFormat="1" applyFont="1" applyFill="1" applyBorder="1" applyAlignment="1">
      <alignment horizontal="center"/>
    </xf>
    <xf numFmtId="0" fontId="13" fillId="0" borderId="39" xfId="3" applyNumberFormat="1" applyFont="1" applyFill="1" applyBorder="1" applyAlignment="1">
      <alignment horizontal="center"/>
    </xf>
    <xf numFmtId="0" fontId="13" fillId="0" borderId="37" xfId="3" applyNumberFormat="1" applyFont="1" applyFill="1" applyBorder="1" applyAlignment="1">
      <alignment horizontal="center"/>
    </xf>
    <xf numFmtId="0" fontId="13" fillId="0" borderId="40" xfId="3" applyNumberFormat="1" applyFont="1" applyFill="1" applyBorder="1" applyAlignment="1">
      <alignment horizontal="center"/>
    </xf>
    <xf numFmtId="0" fontId="13" fillId="0" borderId="38" xfId="3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9" fillId="0" borderId="14" xfId="0" applyNumberFormat="1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2" borderId="6" xfId="0" applyNumberFormat="1" applyFont="1" applyFill="1" applyBorder="1" applyAlignment="1">
      <alignment horizontal="center"/>
    </xf>
    <xf numFmtId="0" fontId="9" fillId="2" borderId="0" xfId="0" applyNumberFormat="1" applyFont="1" applyFill="1" applyBorder="1" applyAlignment="1">
      <alignment horizontal="center"/>
    </xf>
    <xf numFmtId="0" fontId="9" fillId="2" borderId="12" xfId="0" applyNumberFormat="1" applyFont="1" applyFill="1" applyBorder="1" applyAlignment="1">
      <alignment horizontal="center"/>
    </xf>
    <xf numFmtId="0" fontId="9" fillId="2" borderId="7" xfId="0" applyNumberFormat="1" applyFont="1" applyFill="1" applyBorder="1" applyAlignment="1">
      <alignment horizontal="center"/>
    </xf>
    <xf numFmtId="0" fontId="9" fillId="2" borderId="6" xfId="0" applyFont="1" applyFill="1" applyBorder="1" applyAlignment="1">
      <alignment horizontal="right"/>
    </xf>
    <xf numFmtId="0" fontId="9" fillId="2" borderId="13" xfId="0" applyFont="1" applyFill="1" applyBorder="1" applyAlignment="1">
      <alignment horizontal="right"/>
    </xf>
    <xf numFmtId="0" fontId="9" fillId="2" borderId="0" xfId="0" applyFont="1" applyFill="1" applyBorder="1" applyAlignment="1">
      <alignment horizontal="right"/>
    </xf>
    <xf numFmtId="0" fontId="9" fillId="2" borderId="7" xfId="0" applyFont="1" applyFill="1" applyBorder="1" applyAlignment="1">
      <alignment horizontal="right"/>
    </xf>
    <xf numFmtId="1" fontId="9" fillId="2" borderId="6" xfId="0" applyNumberFormat="1" applyFont="1" applyFill="1" applyBorder="1" applyAlignment="1">
      <alignment horizontal="right"/>
    </xf>
    <xf numFmtId="0" fontId="9" fillId="2" borderId="12" xfId="0" applyFont="1" applyFill="1" applyBorder="1" applyAlignment="1">
      <alignment horizontal="right"/>
    </xf>
    <xf numFmtId="1" fontId="9" fillId="2" borderId="6" xfId="0" applyNumberFormat="1" applyFont="1" applyFill="1" applyBorder="1"/>
    <xf numFmtId="0" fontId="9" fillId="2" borderId="0" xfId="0" applyFont="1" applyFill="1" applyBorder="1"/>
    <xf numFmtId="0" fontId="9" fillId="2" borderId="12" xfId="0" applyFont="1" applyFill="1" applyBorder="1"/>
    <xf numFmtId="0" fontId="9" fillId="2" borderId="7" xfId="0" applyFont="1" applyFill="1" applyBorder="1"/>
    <xf numFmtId="1" fontId="9" fillId="2" borderId="0" xfId="0" applyNumberFormat="1" applyFont="1" applyFill="1" applyBorder="1"/>
    <xf numFmtId="1" fontId="9" fillId="2" borderId="12" xfId="0" applyNumberFormat="1" applyFont="1" applyFill="1" applyBorder="1"/>
    <xf numFmtId="1" fontId="9" fillId="2" borderId="7" xfId="0" applyNumberFormat="1" applyFont="1" applyFill="1" applyBorder="1"/>
    <xf numFmtId="187" fontId="9" fillId="0" borderId="0" xfId="0" applyNumberFormat="1" applyFont="1" applyFill="1"/>
    <xf numFmtId="1" fontId="9" fillId="0" borderId="0" xfId="0" quotePrefix="1" applyNumberFormat="1" applyFont="1" applyFill="1" applyAlignment="1">
      <alignment horizontal="right"/>
    </xf>
    <xf numFmtId="187" fontId="9" fillId="0" borderId="0" xfId="0" quotePrefix="1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0" fillId="0" borderId="0" xfId="0" applyFill="1"/>
    <xf numFmtId="2" fontId="9" fillId="0" borderId="0" xfId="0" applyNumberFormat="1" applyFont="1" applyFill="1"/>
    <xf numFmtId="0" fontId="1" fillId="0" borderId="0" xfId="0" applyFont="1" applyFill="1"/>
    <xf numFmtId="1" fontId="2" fillId="0" borderId="0" xfId="0" applyNumberFormat="1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187" fontId="1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19" fillId="0" borderId="0" xfId="0" applyFont="1" applyFill="1"/>
    <xf numFmtId="0" fontId="4" fillId="0" borderId="0" xfId="0" applyFont="1" applyFill="1"/>
    <xf numFmtId="0" fontId="19" fillId="0" borderId="0" xfId="0" applyFont="1" applyFill="1" applyAlignment="1">
      <alignment horizontal="left"/>
    </xf>
    <xf numFmtId="187" fontId="19" fillId="0" borderId="0" xfId="0" applyNumberFormat="1" applyFont="1" applyFill="1"/>
    <xf numFmtId="187" fontId="19" fillId="0" borderId="0" xfId="0" applyNumberFormat="1" applyFont="1" applyFill="1" applyAlignment="1">
      <alignment horizontal="left"/>
    </xf>
    <xf numFmtId="0" fontId="9" fillId="0" borderId="0" xfId="0" applyFont="1" applyFill="1" applyAlignment="1"/>
    <xf numFmtId="187" fontId="1" fillId="0" borderId="0" xfId="0" applyNumberFormat="1" applyFont="1" applyFill="1"/>
    <xf numFmtId="187" fontId="2" fillId="0" borderId="0" xfId="0" applyNumberFormat="1" applyFont="1" applyFill="1"/>
    <xf numFmtId="2" fontId="9" fillId="0" borderId="0" xfId="0" applyNumberFormat="1" applyFont="1" applyFill="1" applyAlignment="1">
      <alignment horizontal="right"/>
    </xf>
    <xf numFmtId="0" fontId="9" fillId="0" borderId="41" xfId="0" applyFont="1" applyFill="1" applyBorder="1"/>
    <xf numFmtId="0" fontId="9" fillId="0" borderId="42" xfId="0" applyFont="1" applyFill="1" applyBorder="1" applyAlignment="1">
      <alignment horizontal="left"/>
    </xf>
    <xf numFmtId="0" fontId="9" fillId="0" borderId="26" xfId="0" applyFont="1" applyFill="1" applyBorder="1"/>
    <xf numFmtId="0" fontId="9" fillId="0" borderId="28" xfId="0" applyFont="1" applyFill="1" applyBorder="1" applyAlignment="1">
      <alignment horizontal="left"/>
    </xf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46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187" fontId="9" fillId="0" borderId="47" xfId="0" applyNumberFormat="1" applyFont="1" applyFill="1" applyBorder="1" applyAlignment="1">
      <alignment horizontal="center"/>
    </xf>
    <xf numFmtId="187" fontId="9" fillId="0" borderId="48" xfId="0" applyNumberFormat="1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187" fontId="9" fillId="0" borderId="46" xfId="0" applyNumberFormat="1" applyFont="1" applyFill="1" applyBorder="1" applyAlignment="1">
      <alignment horizontal="center"/>
    </xf>
    <xf numFmtId="2" fontId="9" fillId="0" borderId="46" xfId="0" applyNumberFormat="1" applyFont="1" applyFill="1" applyBorder="1" applyAlignment="1">
      <alignment horizontal="center"/>
    </xf>
    <xf numFmtId="2" fontId="9" fillId="0" borderId="47" xfId="0" applyNumberFormat="1" applyFont="1" applyFill="1" applyBorder="1" applyAlignment="1">
      <alignment horizontal="center"/>
    </xf>
    <xf numFmtId="2" fontId="9" fillId="0" borderId="48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9" fillId="0" borderId="2" xfId="0" applyFont="1" applyFill="1" applyBorder="1"/>
    <xf numFmtId="0" fontId="9" fillId="0" borderId="3" xfId="0" applyFont="1" applyFill="1" applyBorder="1"/>
    <xf numFmtId="187" fontId="9" fillId="0" borderId="49" xfId="0" applyNumberFormat="1" applyFont="1" applyFill="1" applyBorder="1" applyAlignment="1">
      <alignment horizontal="center"/>
    </xf>
    <xf numFmtId="187" fontId="9" fillId="0" borderId="50" xfId="0" applyNumberFormat="1" applyFont="1" applyFill="1" applyBorder="1" applyAlignment="1">
      <alignment horizontal="center"/>
    </xf>
    <xf numFmtId="187" fontId="9" fillId="0" borderId="51" xfId="0" applyNumberFormat="1" applyFont="1" applyFill="1" applyBorder="1" applyAlignment="1">
      <alignment horizontal="center"/>
    </xf>
    <xf numFmtId="0" fontId="9" fillId="0" borderId="0" xfId="0" quotePrefix="1" applyFont="1" applyFill="1" applyAlignment="1">
      <alignment horizontal="center"/>
    </xf>
    <xf numFmtId="2" fontId="9" fillId="0" borderId="0" xfId="0" quotePrefix="1" applyNumberFormat="1" applyFont="1" applyFill="1" applyAlignment="1">
      <alignment horizontal="center"/>
    </xf>
    <xf numFmtId="0" fontId="9" fillId="0" borderId="29" xfId="0" applyFont="1" applyFill="1" applyBorder="1" applyAlignment="1">
      <alignment horizontal="center"/>
    </xf>
    <xf numFmtId="2" fontId="9" fillId="0" borderId="52" xfId="0" applyNumberFormat="1" applyFont="1" applyFill="1" applyBorder="1"/>
    <xf numFmtId="2" fontId="9" fillId="0" borderId="53" xfId="0" applyNumberFormat="1" applyFont="1" applyFill="1" applyBorder="1"/>
    <xf numFmtId="2" fontId="9" fillId="0" borderId="54" xfId="0" applyNumberFormat="1" applyFont="1" applyFill="1" applyBorder="1"/>
    <xf numFmtId="2" fontId="9" fillId="0" borderId="46" xfId="0" applyNumberFormat="1" applyFont="1" applyFill="1" applyBorder="1"/>
    <xf numFmtId="2" fontId="9" fillId="0" borderId="47" xfId="0" applyNumberFormat="1" applyFont="1" applyFill="1" applyBorder="1"/>
    <xf numFmtId="2" fontId="9" fillId="0" borderId="48" xfId="0" applyNumberFormat="1" applyFont="1" applyFill="1" applyBorder="1"/>
    <xf numFmtId="187" fontId="9" fillId="0" borderId="46" xfId="0" applyNumberFormat="1" applyFont="1" applyFill="1" applyBorder="1"/>
    <xf numFmtId="187" fontId="9" fillId="0" borderId="47" xfId="0" applyNumberFormat="1" applyFont="1" applyFill="1" applyBorder="1"/>
    <xf numFmtId="187" fontId="9" fillId="0" borderId="49" xfId="0" applyNumberFormat="1" applyFont="1" applyFill="1" applyBorder="1"/>
    <xf numFmtId="187" fontId="9" fillId="0" borderId="50" xfId="0" applyNumberFormat="1" applyFont="1" applyFill="1" applyBorder="1"/>
    <xf numFmtId="187" fontId="9" fillId="0" borderId="51" xfId="0" applyNumberFormat="1" applyFont="1" applyFill="1" applyBorder="1"/>
    <xf numFmtId="0" fontId="9" fillId="0" borderId="0" xfId="0" quotePrefix="1" applyFont="1" applyFill="1"/>
    <xf numFmtId="2" fontId="9" fillId="0" borderId="0" xfId="0" quotePrefix="1" applyNumberFormat="1" applyFont="1" applyFill="1"/>
    <xf numFmtId="187" fontId="2" fillId="0" borderId="48" xfId="0" applyNumberFormat="1" applyFont="1" applyFill="1" applyBorder="1"/>
    <xf numFmtId="0" fontId="3" fillId="0" borderId="0" xfId="0" applyFont="1" applyFill="1"/>
    <xf numFmtId="2" fontId="0" fillId="0" borderId="0" xfId="0" applyNumberFormat="1" applyAlignment="1">
      <alignment horizontal="center"/>
    </xf>
    <xf numFmtId="0" fontId="0" fillId="0" borderId="1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2" fontId="0" fillId="0" borderId="5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11" xfId="0" quotePrefix="1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0" fontId="17" fillId="0" borderId="0" xfId="0" applyFont="1" applyFill="1" applyProtection="1">
      <protection locked="0"/>
    </xf>
    <xf numFmtId="49" fontId="17" fillId="0" borderId="0" xfId="0" applyNumberFormat="1" applyFont="1" applyFill="1" applyAlignment="1" applyProtection="1">
      <alignment horizontal="right"/>
      <protection locked="0"/>
    </xf>
    <xf numFmtId="2" fontId="17" fillId="0" borderId="0" xfId="0" applyNumberFormat="1" applyFont="1" applyFill="1" applyProtection="1">
      <protection locked="0"/>
    </xf>
    <xf numFmtId="187" fontId="17" fillId="0" borderId="0" xfId="0" applyNumberFormat="1" applyFont="1" applyFill="1" applyProtection="1">
      <protection locked="0"/>
    </xf>
    <xf numFmtId="2" fontId="17" fillId="0" borderId="0" xfId="0" applyNumberFormat="1" applyFont="1" applyFill="1" applyAlignment="1" applyProtection="1">
      <alignment horizontal="right"/>
      <protection locked="0"/>
    </xf>
    <xf numFmtId="0" fontId="9" fillId="0" borderId="2" xfId="0" applyFont="1" applyFill="1" applyBorder="1" applyAlignment="1"/>
    <xf numFmtId="0" fontId="9" fillId="2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>
      <alignment horizontal="right"/>
    </xf>
    <xf numFmtId="0" fontId="9" fillId="2" borderId="0" xfId="3" applyFont="1" applyFill="1" applyBorder="1" applyAlignment="1">
      <alignment horizontal="right"/>
    </xf>
    <xf numFmtId="0" fontId="9" fillId="0" borderId="0" xfId="3" applyFont="1" applyFill="1" applyBorder="1" applyAlignment="1">
      <alignment horizontal="right"/>
    </xf>
    <xf numFmtId="0" fontId="9" fillId="0" borderId="3" xfId="3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11" fontId="9" fillId="3" borderId="0" xfId="1" applyNumberFormat="1" applyFont="1" applyFill="1" applyBorder="1"/>
    <xf numFmtId="11" fontId="9" fillId="0" borderId="7" xfId="2" applyNumberFormat="1" applyFont="1" applyFill="1" applyBorder="1"/>
    <xf numFmtId="1" fontId="9" fillId="0" borderId="6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right"/>
    </xf>
    <xf numFmtId="188" fontId="9" fillId="0" borderId="0" xfId="0" quotePrefix="1" applyNumberFormat="1" applyFont="1" applyFill="1" applyBorder="1" applyAlignment="1">
      <alignment horizontal="right"/>
    </xf>
    <xf numFmtId="11" fontId="9" fillId="0" borderId="0" xfId="0" quotePrefix="1" applyNumberFormat="1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9" fillId="3" borderId="1" xfId="2" applyNumberFormat="1" applyFont="1" applyFill="1" applyBorder="1"/>
    <xf numFmtId="11" fontId="9" fillId="3" borderId="4" xfId="3" applyNumberFormat="1" applyFont="1" applyFill="1" applyBorder="1"/>
    <xf numFmtId="0" fontId="9" fillId="3" borderId="0" xfId="2" applyNumberFormat="1" applyFont="1" applyFill="1" applyBorder="1"/>
    <xf numFmtId="0" fontId="9" fillId="3" borderId="0" xfId="2" applyNumberFormat="1" applyFont="1" applyFill="1" applyBorder="1" applyAlignment="1">
      <alignment horizontal="right"/>
    </xf>
    <xf numFmtId="11" fontId="9" fillId="3" borderId="6" xfId="2" applyNumberFormat="1" applyFont="1" applyFill="1" applyBorder="1"/>
    <xf numFmtId="11" fontId="9" fillId="3" borderId="0" xfId="2" applyNumberFormat="1" applyFont="1" applyFill="1" applyBorder="1"/>
    <xf numFmtId="11" fontId="9" fillId="3" borderId="12" xfId="1" applyNumberFormat="1" applyFont="1" applyFill="1" applyBorder="1"/>
    <xf numFmtId="11" fontId="9" fillId="3" borderId="13" xfId="2" applyNumberFormat="1" applyFont="1" applyFill="1" applyBorder="1"/>
    <xf numFmtId="11" fontId="9" fillId="3" borderId="7" xfId="1" applyNumberFormat="1" applyFont="1" applyFill="1" applyBorder="1"/>
    <xf numFmtId="0" fontId="9" fillId="3" borderId="6" xfId="0" applyNumberFormat="1" applyFont="1" applyFill="1" applyBorder="1" applyAlignment="1">
      <alignment horizontal="center"/>
    </xf>
    <xf numFmtId="0" fontId="9" fillId="3" borderId="0" xfId="0" applyNumberFormat="1" applyFont="1" applyFill="1" applyBorder="1" applyAlignment="1">
      <alignment horizontal="center"/>
    </xf>
    <xf numFmtId="0" fontId="9" fillId="3" borderId="12" xfId="0" applyNumberFormat="1" applyFont="1" applyFill="1" applyBorder="1" applyAlignment="1">
      <alignment horizontal="center"/>
    </xf>
    <xf numFmtId="0" fontId="9" fillId="3" borderId="7" xfId="0" applyNumberFormat="1" applyFont="1" applyFill="1" applyBorder="1" applyAlignment="1">
      <alignment horizontal="center"/>
    </xf>
    <xf numFmtId="1" fontId="9" fillId="3" borderId="6" xfId="0" applyNumberFormat="1" applyFont="1" applyFill="1" applyBorder="1"/>
    <xf numFmtId="0" fontId="9" fillId="3" borderId="0" xfId="0" applyFont="1" applyFill="1" applyBorder="1"/>
    <xf numFmtId="0" fontId="9" fillId="3" borderId="12" xfId="0" applyFont="1" applyFill="1" applyBorder="1"/>
    <xf numFmtId="0" fontId="9" fillId="3" borderId="7" xfId="0" applyFont="1" applyFill="1" applyBorder="1"/>
    <xf numFmtId="0" fontId="9" fillId="3" borderId="0" xfId="0" applyFont="1" applyFill="1" applyBorder="1" applyAlignment="1">
      <alignment horizontal="center"/>
    </xf>
    <xf numFmtId="188" fontId="9" fillId="3" borderId="0" xfId="0" applyNumberFormat="1" applyFont="1" applyFill="1" applyBorder="1" applyAlignment="1">
      <alignment horizontal="right"/>
    </xf>
    <xf numFmtId="11" fontId="9" fillId="3" borderId="0" xfId="0" applyNumberFormat="1" applyFont="1" applyFill="1" applyBorder="1" applyAlignment="1">
      <alignment horizontal="right"/>
    </xf>
    <xf numFmtId="0" fontId="9" fillId="3" borderId="10" xfId="0" applyFont="1" applyFill="1" applyBorder="1"/>
    <xf numFmtId="0" fontId="9" fillId="4" borderId="1" xfId="2" applyNumberFormat="1" applyFont="1" applyFill="1" applyBorder="1"/>
    <xf numFmtId="11" fontId="9" fillId="4" borderId="4" xfId="3" applyNumberFormat="1" applyFont="1" applyFill="1" applyBorder="1"/>
    <xf numFmtId="0" fontId="9" fillId="4" borderId="0" xfId="0" applyNumberFormat="1" applyFont="1" applyFill="1" applyBorder="1" applyAlignment="1">
      <alignment horizontal="center"/>
    </xf>
    <xf numFmtId="0" fontId="9" fillId="4" borderId="12" xfId="0" applyNumberFormat="1" applyFont="1" applyFill="1" applyBorder="1" applyAlignment="1">
      <alignment horizontal="center"/>
    </xf>
    <xf numFmtId="1" fontId="9" fillId="4" borderId="6" xfId="0" applyNumberFormat="1" applyFont="1" applyFill="1" applyBorder="1"/>
    <xf numFmtId="0" fontId="9" fillId="4" borderId="0" xfId="0" applyFont="1" applyFill="1" applyBorder="1"/>
    <xf numFmtId="0" fontId="9" fillId="4" borderId="12" xfId="0" applyFont="1" applyFill="1" applyBorder="1"/>
    <xf numFmtId="0" fontId="9" fillId="4" borderId="7" xfId="0" applyFont="1" applyFill="1" applyBorder="1"/>
    <xf numFmtId="0" fontId="9" fillId="4" borderId="0" xfId="0" applyFont="1" applyFill="1" applyBorder="1" applyAlignment="1">
      <alignment horizontal="center"/>
    </xf>
    <xf numFmtId="188" fontId="9" fillId="4" borderId="0" xfId="0" applyNumberFormat="1" applyFont="1" applyFill="1" applyBorder="1" applyAlignment="1">
      <alignment horizontal="right"/>
    </xf>
    <xf numFmtId="11" fontId="9" fillId="4" borderId="0" xfId="0" applyNumberFormat="1" applyFont="1" applyFill="1" applyBorder="1" applyAlignment="1">
      <alignment horizontal="right"/>
    </xf>
    <xf numFmtId="0" fontId="9" fillId="4" borderId="10" xfId="0" applyFont="1" applyFill="1" applyBorder="1"/>
    <xf numFmtId="0" fontId="9" fillId="4" borderId="0" xfId="0" applyFont="1" applyFill="1"/>
    <xf numFmtId="0" fontId="9" fillId="4" borderId="1" xfId="3" applyFont="1" applyFill="1" applyBorder="1"/>
    <xf numFmtId="0" fontId="9" fillId="4" borderId="0" xfId="3" applyFont="1" applyFill="1" applyBorder="1"/>
    <xf numFmtId="0" fontId="9" fillId="4" borderId="0" xfId="3" applyFont="1" applyFill="1" applyBorder="1" applyAlignment="1">
      <alignment horizontal="right"/>
    </xf>
    <xf numFmtId="11" fontId="9" fillId="4" borderId="6" xfId="3" applyNumberFormat="1" applyFont="1" applyFill="1" applyBorder="1"/>
    <xf numFmtId="11" fontId="9" fillId="4" borderId="0" xfId="3" applyNumberFormat="1" applyFont="1" applyFill="1" applyBorder="1"/>
    <xf numFmtId="11" fontId="9" fillId="4" borderId="12" xfId="3" applyNumberFormat="1" applyFont="1" applyFill="1" applyBorder="1"/>
    <xf numFmtId="11" fontId="9" fillId="4" borderId="13" xfId="3" applyNumberFormat="1" applyFont="1" applyFill="1" applyBorder="1"/>
    <xf numFmtId="11" fontId="9" fillId="4" borderId="7" xfId="3" applyNumberFormat="1" applyFont="1" applyFill="1" applyBorder="1"/>
    <xf numFmtId="1" fontId="9" fillId="4" borderId="0" xfId="0" applyNumberFormat="1" applyFont="1" applyFill="1" applyBorder="1"/>
    <xf numFmtId="1" fontId="9" fillId="4" borderId="12" xfId="0" applyNumberFormat="1" applyFont="1" applyFill="1" applyBorder="1"/>
    <xf numFmtId="1" fontId="9" fillId="4" borderId="7" xfId="0" applyNumberFormat="1" applyFont="1" applyFill="1" applyBorder="1"/>
    <xf numFmtId="0" fontId="0" fillId="0" borderId="0" xfId="0" quotePrefix="1" applyFont="1" applyFill="1"/>
    <xf numFmtId="0" fontId="0" fillId="4" borderId="0" xfId="0" applyFont="1" applyFill="1"/>
    <xf numFmtId="0" fontId="1" fillId="4" borderId="0" xfId="0" applyFont="1" applyFill="1"/>
    <xf numFmtId="0" fontId="19" fillId="4" borderId="0" xfId="0" applyFont="1" applyFill="1"/>
    <xf numFmtId="0" fontId="9" fillId="0" borderId="0" xfId="0" quotePrefix="1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1" fillId="0" borderId="57" xfId="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15" fillId="0" borderId="0" xfId="0" applyFont="1" applyFill="1" applyAlignment="1"/>
    <xf numFmtId="0" fontId="0" fillId="0" borderId="0" xfId="0" applyAlignment="1"/>
    <xf numFmtId="0" fontId="17" fillId="0" borderId="0" xfId="0" applyFont="1" applyFill="1" applyAlignment="1" applyProtection="1">
      <alignment horizontal="right"/>
      <protection locked="0"/>
    </xf>
    <xf numFmtId="0" fontId="0" fillId="0" borderId="0" xfId="0" quotePrefix="1" applyFont="1" applyFill="1" applyAlignment="1" applyProtection="1">
      <alignment horizontal="right"/>
      <protection locked="0"/>
    </xf>
    <xf numFmtId="0" fontId="0" fillId="0" borderId="41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60" xfId="0" applyNumberForma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NumberForma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62" xfId="0" applyNumberFormat="1" applyBorder="1" applyAlignment="1">
      <alignment horizontal="center" vertical="center"/>
    </xf>
    <xf numFmtId="0" fontId="0" fillId="0" borderId="63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0" fillId="0" borderId="34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10" fillId="0" borderId="33" xfId="0" applyNumberFormat="1" applyFont="1" applyFill="1" applyBorder="1" applyAlignment="1">
      <alignment horizontal="left" vertical="center"/>
    </xf>
    <xf numFmtId="0" fontId="10" fillId="0" borderId="34" xfId="0" applyNumberFormat="1" applyFont="1" applyFill="1" applyBorder="1" applyAlignment="1">
      <alignment horizontal="left" vertical="center"/>
    </xf>
    <xf numFmtId="0" fontId="0" fillId="0" borderId="34" xfId="0" applyNumberFormat="1" applyFill="1" applyBorder="1" applyAlignment="1">
      <alignment horizontal="left" vertical="center"/>
    </xf>
    <xf numFmtId="0" fontId="0" fillId="0" borderId="35" xfId="0" applyNumberFormat="1" applyFill="1" applyBorder="1" applyAlignment="1">
      <alignment horizontal="left" vertical="center"/>
    </xf>
    <xf numFmtId="0" fontId="10" fillId="0" borderId="34" xfId="0" applyFont="1" applyFill="1" applyBorder="1" applyAlignment="1">
      <alignment vertical="center"/>
    </xf>
    <xf numFmtId="11" fontId="10" fillId="0" borderId="33" xfId="0" applyNumberFormat="1" applyFont="1" applyFill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188" fontId="2" fillId="0" borderId="64" xfId="0" applyNumberFormat="1" applyFon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88" fontId="2" fillId="0" borderId="66" xfId="0" applyNumberFormat="1" applyFont="1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2" fillId="0" borderId="64" xfId="0" applyNumberFormat="1" applyFont="1" applyFill="1" applyBorder="1" applyAlignment="1">
      <alignment horizontal="center"/>
    </xf>
    <xf numFmtId="0" fontId="2" fillId="0" borderId="66" xfId="0" applyNumberFormat="1" applyFont="1" applyFill="1" applyBorder="1" applyAlignment="1">
      <alignment horizontal="center"/>
    </xf>
    <xf numFmtId="0" fontId="2" fillId="0" borderId="65" xfId="0" applyNumberFormat="1" applyFont="1" applyFill="1" applyBorder="1" applyAlignment="1">
      <alignment horizontal="center"/>
    </xf>
    <xf numFmtId="0" fontId="2" fillId="0" borderId="68" xfId="0" applyNumberFormat="1" applyFont="1" applyFill="1" applyBorder="1" applyAlignment="1">
      <alignment horizontal="center"/>
    </xf>
    <xf numFmtId="0" fontId="2" fillId="0" borderId="67" xfId="0" applyNumberFormat="1" applyFont="1" applyFill="1" applyBorder="1" applyAlignment="1">
      <alignment horizontal="center"/>
    </xf>
  </cellXfs>
  <cellStyles count="4">
    <cellStyle name="Komma_opmaak buizen (2)" xfId="1"/>
    <cellStyle name="Normal" xfId="0" builtinId="0"/>
    <cellStyle name="Standaard_opmaak buizen (2)" xfId="2"/>
    <cellStyle name="Standaard_opmaak warm (2)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9</xdr:col>
      <xdr:colOff>508500</xdr:colOff>
      <xdr:row>6</xdr:row>
      <xdr:rowOff>41775</xdr:rowOff>
    </xdr:to>
    <xdr:pic>
      <xdr:nvPicPr>
        <xdr:cNvPr id="2355" name="Afbeelding 1" descr="logo BIS.jpg"/>
        <xdr:cNvPicPr preferRelativeResize="0"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0"/>
          <a:ext cx="1080000" cy="108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O131"/>
  <sheetViews>
    <sheetView showGridLines="0" tabSelected="1" view="pageLayout" zoomScaleNormal="125" workbookViewId="0">
      <selection sqref="A1:H1"/>
    </sheetView>
  </sheetViews>
  <sheetFormatPr defaultColWidth="7.140625" defaultRowHeight="12.75"/>
  <cols>
    <col min="1" max="1" width="8.140625" style="1" customWidth="1"/>
    <col min="2" max="2" width="8.140625" style="137" customWidth="1"/>
    <col min="3" max="10" width="8.140625" style="1" customWidth="1"/>
    <col min="11" max="11" width="5.140625" style="1" hidden="1" customWidth="1"/>
    <col min="12" max="12" width="4.140625" style="1" hidden="1" customWidth="1"/>
    <col min="13" max="13" width="16.7109375" style="1" hidden="1" customWidth="1"/>
    <col min="14" max="14" width="4" style="1" hidden="1" customWidth="1"/>
    <col min="15" max="15" width="3.42578125" style="1" hidden="1" customWidth="1"/>
    <col min="16" max="16384" width="7.140625" style="1"/>
  </cols>
  <sheetData>
    <row r="1" spans="1:15" ht="18">
      <c r="A1" s="286" t="s">
        <v>285</v>
      </c>
      <c r="B1" s="287"/>
      <c r="C1" s="287"/>
      <c r="D1" s="287"/>
      <c r="E1" s="287"/>
      <c r="F1" s="287"/>
      <c r="G1" s="287"/>
      <c r="H1" s="287"/>
      <c r="K1" s="1" t="s">
        <v>27</v>
      </c>
      <c r="L1" s="1">
        <v>235</v>
      </c>
      <c r="M1" s="263" t="s">
        <v>62</v>
      </c>
      <c r="N1" s="1" t="s">
        <v>202</v>
      </c>
      <c r="O1" s="134">
        <v>0.5</v>
      </c>
    </row>
    <row r="2" spans="1:15">
      <c r="A2" s="148"/>
      <c r="B2" s="147"/>
      <c r="K2" s="140" t="s">
        <v>28</v>
      </c>
      <c r="L2" s="140">
        <v>275</v>
      </c>
      <c r="M2" s="277" t="s">
        <v>63</v>
      </c>
      <c r="N2" s="1" t="s">
        <v>87</v>
      </c>
      <c r="O2" s="134">
        <v>0.7</v>
      </c>
    </row>
    <row r="3" spans="1:15">
      <c r="A3" s="148"/>
      <c r="B3" s="147"/>
      <c r="K3" s="1" t="s">
        <v>29</v>
      </c>
      <c r="L3" s="1">
        <v>355</v>
      </c>
      <c r="M3" s="263" t="s">
        <v>64</v>
      </c>
      <c r="O3" s="134">
        <v>1</v>
      </c>
    </row>
    <row r="4" spans="1:15" s="140" customFormat="1">
      <c r="A4" s="140" t="s">
        <v>226</v>
      </c>
      <c r="H4" s="1"/>
      <c r="I4" s="1"/>
      <c r="J4" s="1"/>
      <c r="K4" s="1" t="s">
        <v>30</v>
      </c>
      <c r="L4" s="1">
        <v>420</v>
      </c>
      <c r="M4" s="276" t="s">
        <v>830</v>
      </c>
    </row>
    <row r="5" spans="1:15">
      <c r="A5" s="140"/>
      <c r="B5" s="147"/>
      <c r="C5" s="148"/>
      <c r="K5" s="1" t="s">
        <v>54</v>
      </c>
      <c r="L5" s="1">
        <v>460</v>
      </c>
      <c r="M5" s="263" t="s">
        <v>65</v>
      </c>
    </row>
    <row r="6" spans="1:15">
      <c r="A6" s="1" t="s">
        <v>203</v>
      </c>
      <c r="B6" s="147"/>
      <c r="C6" s="148"/>
      <c r="M6" s="263" t="s">
        <v>66</v>
      </c>
    </row>
    <row r="7" spans="1:15">
      <c r="A7" s="1" t="s">
        <v>255</v>
      </c>
      <c r="B7" s="147"/>
      <c r="C7" s="148"/>
      <c r="M7" s="278" t="s">
        <v>67</v>
      </c>
    </row>
    <row r="8" spans="1:15">
      <c r="B8" s="147"/>
      <c r="C8" s="148"/>
      <c r="M8" s="278" t="s">
        <v>68</v>
      </c>
    </row>
    <row r="9" spans="1:15" ht="15.75">
      <c r="A9" s="150" t="s">
        <v>284</v>
      </c>
      <c r="B9" s="147"/>
      <c r="C9" s="148"/>
    </row>
    <row r="10" spans="1:15">
      <c r="B10" s="147"/>
      <c r="C10" s="148"/>
    </row>
    <row r="11" spans="1:15">
      <c r="A11" s="1" t="s">
        <v>227</v>
      </c>
      <c r="B11" s="1"/>
      <c r="F11" s="209">
        <v>3</v>
      </c>
      <c r="G11" s="147"/>
      <c r="M11" s="263"/>
    </row>
    <row r="12" spans="1:15">
      <c r="A12" s="1" t="s">
        <v>112</v>
      </c>
      <c r="B12" s="1"/>
      <c r="F12" s="209">
        <v>3.6</v>
      </c>
      <c r="G12" s="151" t="s">
        <v>196</v>
      </c>
      <c r="H12" s="149"/>
      <c r="I12" s="149"/>
      <c r="J12" s="149"/>
      <c r="K12" s="149"/>
      <c r="L12" s="149"/>
      <c r="M12" s="149"/>
      <c r="N12" s="149"/>
      <c r="O12" s="149"/>
    </row>
    <row r="13" spans="1:15" s="149" customFormat="1">
      <c r="A13" s="149" t="s">
        <v>113</v>
      </c>
      <c r="F13" s="209">
        <v>7.2</v>
      </c>
      <c r="G13" s="151" t="s">
        <v>196</v>
      </c>
    </row>
    <row r="14" spans="1:15" s="149" customFormat="1" ht="14.25">
      <c r="A14" s="149" t="s">
        <v>114</v>
      </c>
      <c r="F14" s="152">
        <f>F12*F13</f>
        <v>25.92</v>
      </c>
      <c r="G14" s="153" t="s">
        <v>197</v>
      </c>
    </row>
    <row r="15" spans="1:15" s="149" customFormat="1">
      <c r="F15" s="134" t="s">
        <v>56</v>
      </c>
      <c r="G15" s="153"/>
    </row>
    <row r="16" spans="1:15" s="149" customFormat="1">
      <c r="B16" s="151"/>
    </row>
    <row r="17" spans="1:15" s="149" customFormat="1" ht="15.75">
      <c r="A17" s="150" t="s">
        <v>115</v>
      </c>
      <c r="B17" s="137"/>
      <c r="C17" s="1"/>
      <c r="D17" s="1"/>
      <c r="E17" s="1"/>
      <c r="F17" s="1"/>
      <c r="G17" s="1"/>
      <c r="H17" s="1"/>
      <c r="I17" s="1"/>
      <c r="J17" s="1"/>
    </row>
    <row r="18" spans="1:15">
      <c r="A18" s="148"/>
      <c r="K18" s="149"/>
      <c r="L18" s="149"/>
      <c r="M18" s="149"/>
      <c r="N18" s="149"/>
      <c r="O18" s="149"/>
    </row>
    <row r="19" spans="1:15">
      <c r="A19" s="154" t="s">
        <v>116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49"/>
      <c r="L19" s="149"/>
      <c r="M19" s="149"/>
      <c r="N19" s="149"/>
      <c r="O19" s="149"/>
    </row>
    <row r="20" spans="1:15">
      <c r="A20" s="154"/>
      <c r="B20" s="154"/>
      <c r="C20" s="154"/>
      <c r="D20" s="154"/>
      <c r="E20" s="154"/>
      <c r="F20" s="154"/>
      <c r="G20" s="154"/>
      <c r="H20" s="154"/>
      <c r="I20" s="154"/>
      <c r="J20" s="154"/>
    </row>
    <row r="21" spans="1:15">
      <c r="A21" s="1" t="s">
        <v>117</v>
      </c>
      <c r="G21" s="210" t="s">
        <v>86</v>
      </c>
      <c r="H21" s="151"/>
      <c r="I21" s="149"/>
      <c r="J21" s="149"/>
    </row>
    <row r="22" spans="1:15" s="149" customFormat="1" ht="14.25">
      <c r="A22" s="149" t="s">
        <v>201</v>
      </c>
      <c r="B22" s="151"/>
      <c r="G22" s="209">
        <v>4.5999999999999996</v>
      </c>
      <c r="H22" s="151" t="s">
        <v>198</v>
      </c>
    </row>
    <row r="23" spans="1:15" s="149" customFormat="1" ht="14.25">
      <c r="A23" s="149" t="s">
        <v>118</v>
      </c>
      <c r="B23" s="151"/>
      <c r="G23" s="149">
        <f>IF(G$21="ja",2.5,0)</f>
        <v>2.5</v>
      </c>
      <c r="H23" s="151" t="s">
        <v>198</v>
      </c>
    </row>
    <row r="24" spans="1:15" s="149" customFormat="1" ht="15.75">
      <c r="A24" s="140" t="s">
        <v>286</v>
      </c>
      <c r="B24" s="151"/>
      <c r="G24" s="149">
        <f>IF(G$21="ja",0.5,0)</f>
        <v>0.5</v>
      </c>
      <c r="H24" s="151"/>
    </row>
    <row r="25" spans="1:15" s="149" customFormat="1" ht="15.75">
      <c r="A25" s="140" t="s">
        <v>287</v>
      </c>
      <c r="B25" s="151"/>
      <c r="G25" s="149">
        <f>IF(G$21="ja",0.3,0)</f>
        <v>0.3</v>
      </c>
      <c r="H25" s="151"/>
      <c r="K25" s="149" t="s">
        <v>56</v>
      </c>
    </row>
    <row r="26" spans="1:15" s="149" customFormat="1" ht="15.75">
      <c r="A26" s="140" t="s">
        <v>221</v>
      </c>
      <c r="B26" s="137"/>
      <c r="C26" s="1"/>
      <c r="D26" s="1"/>
      <c r="E26" s="1"/>
      <c r="G26" s="1">
        <v>1.2</v>
      </c>
      <c r="H26" s="137"/>
      <c r="I26" s="1"/>
      <c r="J26" s="1"/>
    </row>
    <row r="27" spans="1:15" ht="15.75">
      <c r="A27" s="140" t="s">
        <v>254</v>
      </c>
      <c r="G27" s="1">
        <v>1.5</v>
      </c>
      <c r="H27" s="137"/>
    </row>
    <row r="28" spans="1:15" ht="14.25">
      <c r="A28" s="140" t="s">
        <v>8</v>
      </c>
      <c r="G28" s="134">
        <v>1</v>
      </c>
      <c r="H28" s="137"/>
    </row>
    <row r="30" spans="1:15">
      <c r="A30" s="1" t="s">
        <v>119</v>
      </c>
      <c r="D30" s="1" t="s">
        <v>120</v>
      </c>
    </row>
    <row r="31" spans="1:15">
      <c r="D31" s="1" t="s">
        <v>282</v>
      </c>
    </row>
    <row r="33" spans="1:10">
      <c r="C33" s="1" t="s">
        <v>35</v>
      </c>
    </row>
    <row r="34" spans="1:10" ht="15.75">
      <c r="A34" s="1" t="s">
        <v>291</v>
      </c>
      <c r="I34" s="134">
        <f>F$11*F$14*G$26*G$22+F$14*G$27*G$23+(F$11-2)*F$14*G$27*G$23*G$24</f>
        <v>575.03520000000003</v>
      </c>
      <c r="J34" s="137" t="s">
        <v>264</v>
      </c>
    </row>
    <row r="35" spans="1:10" ht="15.75">
      <c r="A35" s="140" t="s">
        <v>0</v>
      </c>
      <c r="I35" s="134">
        <f>F$11*F$14*G$28*G$22+(F$11-1)*F$14*G$28*G$23*G$25</f>
        <v>396.57599999999996</v>
      </c>
      <c r="J35" s="137" t="s">
        <v>264</v>
      </c>
    </row>
    <row r="36" spans="1:10">
      <c r="A36" s="134"/>
    </row>
    <row r="38" spans="1:10" ht="15.75">
      <c r="A38" s="150" t="s">
        <v>83</v>
      </c>
      <c r="C38" s="138" t="s">
        <v>35</v>
      </c>
      <c r="D38" s="138" t="s">
        <v>222</v>
      </c>
      <c r="E38" s="138" t="s">
        <v>223</v>
      </c>
      <c r="F38" s="138"/>
      <c r="G38" s="138" t="s">
        <v>224</v>
      </c>
      <c r="H38" s="138"/>
      <c r="I38" s="138"/>
      <c r="J38" s="138"/>
    </row>
    <row r="39" spans="1:10" s="149" customFormat="1">
      <c r="B39" s="151"/>
    </row>
    <row r="40" spans="1:10" s="149" customFormat="1" ht="15.75">
      <c r="A40" s="140" t="s">
        <v>133</v>
      </c>
      <c r="B40" s="1"/>
      <c r="C40" s="1"/>
      <c r="D40" s="1"/>
      <c r="E40" s="1"/>
      <c r="F40" s="1"/>
      <c r="G40" s="1"/>
      <c r="H40" s="1"/>
      <c r="I40" s="211">
        <v>3.6</v>
      </c>
      <c r="J40" s="137" t="s">
        <v>196</v>
      </c>
    </row>
    <row r="41" spans="1:10">
      <c r="A41" s="155" t="s">
        <v>225</v>
      </c>
      <c r="B41" s="1"/>
      <c r="C41" s="155"/>
      <c r="D41" s="155"/>
      <c r="H41" s="137"/>
      <c r="I41" s="212">
        <v>0.7</v>
      </c>
    </row>
    <row r="42" spans="1:10" ht="15.75">
      <c r="A42" s="140" t="s">
        <v>1</v>
      </c>
      <c r="B42" s="1"/>
      <c r="I42" s="139">
        <f>I40*I41</f>
        <v>2.52</v>
      </c>
      <c r="J42" s="137" t="s">
        <v>196</v>
      </c>
    </row>
    <row r="43" spans="1:10">
      <c r="A43" s="1" t="s">
        <v>223</v>
      </c>
      <c r="B43" s="1"/>
      <c r="G43" s="156"/>
      <c r="H43" s="137"/>
    </row>
    <row r="46" spans="1:10" ht="15.75">
      <c r="A46" s="150" t="s">
        <v>84</v>
      </c>
    </row>
    <row r="48" spans="1:10">
      <c r="A48" s="1" t="s">
        <v>95</v>
      </c>
      <c r="F48" s="213" t="s">
        <v>27</v>
      </c>
      <c r="G48" s="137"/>
    </row>
    <row r="49" spans="1:10" ht="15.75">
      <c r="A49" s="198" t="s">
        <v>130</v>
      </c>
      <c r="F49" s="157">
        <f>SQRT(235/LOOKUP(F48,K1:L5))</f>
        <v>1</v>
      </c>
      <c r="G49" s="137" t="s">
        <v>35</v>
      </c>
      <c r="H49" s="1" t="s">
        <v>35</v>
      </c>
    </row>
    <row r="50" spans="1:10">
      <c r="G50" s="137"/>
    </row>
    <row r="51" spans="1:10">
      <c r="A51" s="1" t="s">
        <v>96</v>
      </c>
      <c r="D51" s="288" t="s">
        <v>63</v>
      </c>
      <c r="E51" s="287"/>
      <c r="F51" s="287"/>
      <c r="G51" s="137"/>
    </row>
    <row r="52" spans="1:10">
      <c r="A52" s="1" t="s">
        <v>97</v>
      </c>
      <c r="D52" s="289" t="str">
        <f>IF(D51="HEA",VLOOKUP(I34,HEA,41),IF(D51="HEB",VLOOKUP(I34,HEB,41),IF(D51="HEM",VLOOKUP(I34,HEM,41),IF(D51="HD",VLOOKUP(I34,HD,41),IF(D51="vierkante buis, koud",VLOOKUP(I34,CFSHS,41),IF(D51="vierkante buis, warm",VLOOKUP(I34,HFSHS,41),IF(D51="ronde buis, koud",VLOOKUP(I34,CFCHS,41),VLOOKUP(I34,HFCHS,41))))))))</f>
        <v>HEB 160</v>
      </c>
      <c r="E52" s="287"/>
      <c r="F52" s="287"/>
      <c r="G52" s="137"/>
      <c r="H52" s="1" t="s">
        <v>35</v>
      </c>
    </row>
    <row r="53" spans="1:10" ht="14.25">
      <c r="A53" s="1" t="s">
        <v>98</v>
      </c>
      <c r="F53" s="135">
        <f>VLOOKUP(D52,DBASE,10,FALSE)</f>
        <v>5425.1416529422968</v>
      </c>
      <c r="G53" s="137" t="s">
        <v>252</v>
      </c>
    </row>
    <row r="54" spans="1:10" ht="15.75">
      <c r="A54" s="1" t="s">
        <v>99</v>
      </c>
      <c r="F54" s="136">
        <f>VLOOKUP(D52,DBASE,19,FALSE)</f>
        <v>40.485794678719358</v>
      </c>
      <c r="G54" s="137" t="s">
        <v>253</v>
      </c>
    </row>
    <row r="55" spans="1:10">
      <c r="B55" s="1"/>
    </row>
    <row r="56" spans="1:10">
      <c r="A56" s="1" t="s">
        <v>213</v>
      </c>
      <c r="B56" s="1"/>
      <c r="F56" s="1">
        <f>IF(LOOKUP(F48,K1:L5)=235,VLOOKUP(D52,DBASE,22,FALSE),IF(LOOKUP(F48,K1:L5)=275,VLOOKUP(D52,DBASE,23,FALSE),IF(LOOKUP(F48,K1:L5)=355,VLOOKUP(D52,DBASE,24,FALSE),IF(LOOKUP(F48,K1:L5)=420,VLOOKUP(D52,DBASE,25,FALSE),VLOOKUP(D52,DBASE,26,FALSE)))))</f>
        <v>1</v>
      </c>
    </row>
    <row r="57" spans="1:10">
      <c r="A57" s="1" t="s">
        <v>283</v>
      </c>
      <c r="B57" s="1"/>
      <c r="F57" s="1">
        <f>IF(LOOKUP(F48,K1:L5)=235,VLOOKUP(D52,DBASE,27,FALSE),IF(LOOKUP(F48,K1:L5)=275,VLOOKUP(D52,DBASE,28,FALSE),IF(LOOKUP(F48,K1:L5)=355,VLOOKUP(D52,DBASE,29,FALSE),IF(LOOKUP(F48,K1:L5)=420,VLOOKUP(D52,DBASE,30,FALSE),VLOOKUP(D52,DBASE,31,FALSE)))))</f>
        <v>1</v>
      </c>
    </row>
    <row r="59" spans="1:10" ht="15.75">
      <c r="A59" s="1" t="s">
        <v>100</v>
      </c>
      <c r="B59" s="1"/>
      <c r="C59" s="138"/>
      <c r="D59" s="138"/>
      <c r="E59" s="138"/>
      <c r="F59" s="135">
        <f>VLOOKUP(D52,DBASE,2,FALSE)</f>
        <v>728.42551564113194</v>
      </c>
      <c r="G59" s="137" t="s">
        <v>264</v>
      </c>
    </row>
    <row r="60" spans="1:10">
      <c r="A60" s="1" t="str">
        <f>IF(F56=4,"(bovengrens belasting!, doorsnedeklasse 4) ","(berekening volgens NEN-EN 1993-1-1)")</f>
        <v>(berekening volgens NEN-EN 1993-1-1)</v>
      </c>
    </row>
    <row r="61" spans="1:10">
      <c r="B61" s="1"/>
    </row>
    <row r="62" spans="1:10">
      <c r="A62" s="279" t="str">
        <f>IF(F56=4,"Werkelijke belasting te berekenen volgens NEN-EN 1993-1-6 (ronde buizen) of 
NEN-EN 1993-1-5 (overige profielen), zie hiervoor art. 5.5  van NEN-EN 1993-1-1.","")</f>
        <v/>
      </c>
      <c r="B62" s="280"/>
      <c r="C62" s="280"/>
      <c r="D62" s="280"/>
      <c r="E62" s="280"/>
      <c r="F62" s="280"/>
      <c r="G62" s="280"/>
      <c r="H62" s="280"/>
      <c r="I62" s="280"/>
      <c r="J62" s="280"/>
    </row>
    <row r="63" spans="1:10">
      <c r="A63" s="280"/>
      <c r="B63" s="280"/>
      <c r="C63" s="280"/>
      <c r="D63" s="280"/>
      <c r="E63" s="280"/>
      <c r="F63" s="280"/>
      <c r="G63" s="280"/>
      <c r="H63" s="280"/>
      <c r="I63" s="280"/>
      <c r="J63" s="280"/>
    </row>
    <row r="64" spans="1:10">
      <c r="B64" s="1"/>
    </row>
    <row r="65" spans="1:11" ht="15.75">
      <c r="A65" s="150" t="s">
        <v>85</v>
      </c>
      <c r="B65" s="1"/>
    </row>
    <row r="66" spans="1:11">
      <c r="B66" s="1"/>
    </row>
    <row r="67" spans="1:11" ht="15.75">
      <c r="A67" s="146" t="s">
        <v>2</v>
      </c>
      <c r="B67" s="140"/>
      <c r="C67" s="140"/>
      <c r="D67" s="140"/>
      <c r="E67" s="140"/>
      <c r="F67" s="140"/>
      <c r="G67" s="140"/>
      <c r="H67" s="140"/>
      <c r="I67" s="141">
        <f>IF(F57=4,350,I103)</f>
        <v>572.021484375</v>
      </c>
      <c r="J67" s="145" t="s">
        <v>124</v>
      </c>
    </row>
    <row r="68" spans="1:11" ht="15.75">
      <c r="A68" s="143" t="s">
        <v>131</v>
      </c>
      <c r="B68" s="140"/>
      <c r="C68" s="140"/>
      <c r="D68" s="140"/>
      <c r="E68" s="140"/>
      <c r="F68" s="140"/>
      <c r="G68" s="140"/>
      <c r="H68" s="140"/>
      <c r="I68" s="144">
        <f>I112</f>
        <v>396.50568124944073</v>
      </c>
      <c r="J68" s="142" t="s">
        <v>264</v>
      </c>
    </row>
    <row r="69" spans="1:11">
      <c r="B69" s="1"/>
    </row>
    <row r="70" spans="1:11">
      <c r="A70" s="93" t="s">
        <v>101</v>
      </c>
      <c r="B70" s="93"/>
      <c r="C70" s="93"/>
      <c r="D70" s="93"/>
      <c r="E70" s="93"/>
      <c r="F70" s="93"/>
      <c r="G70" s="93"/>
      <c r="H70" s="93"/>
      <c r="I70" s="93"/>
      <c r="J70" s="93"/>
    </row>
    <row r="71" spans="1:11">
      <c r="A71" s="281" t="str">
        <f>IF(F57=4,"De kritieke staaltemperatuur bij doorsnedeklasse 4 kan nauwkeuriger worden bepaald met Annex E van NEN-EN 1993-1-2.","")</f>
        <v/>
      </c>
      <c r="B71" s="282"/>
      <c r="C71" s="282"/>
      <c r="D71" s="282"/>
      <c r="E71" s="282"/>
      <c r="F71" s="282"/>
      <c r="G71" s="282"/>
      <c r="H71" s="282"/>
      <c r="I71" s="282"/>
      <c r="J71" s="282"/>
    </row>
    <row r="72" spans="1:11">
      <c r="A72" s="282"/>
      <c r="B72" s="282"/>
      <c r="C72" s="282"/>
      <c r="D72" s="282"/>
      <c r="E72" s="282"/>
      <c r="F72" s="282"/>
      <c r="G72" s="282"/>
      <c r="H72" s="282"/>
      <c r="I72" s="282"/>
      <c r="J72" s="282"/>
      <c r="K72" s="1" t="s">
        <v>35</v>
      </c>
    </row>
    <row r="73" spans="1:11">
      <c r="A73" s="93"/>
      <c r="B73" s="145"/>
      <c r="C73" s="93"/>
      <c r="D73" s="93"/>
      <c r="E73" s="93"/>
      <c r="F73" s="93"/>
      <c r="G73" s="93"/>
      <c r="H73" s="93"/>
      <c r="I73" s="93"/>
      <c r="J73" s="93"/>
    </row>
    <row r="74" spans="1:11" ht="15.75">
      <c r="A74" s="150" t="s">
        <v>102</v>
      </c>
      <c r="D74" s="93"/>
      <c r="E74" s="93"/>
      <c r="F74" s="93"/>
      <c r="G74" s="93"/>
      <c r="H74" s="93"/>
      <c r="I74" s="93"/>
      <c r="J74" s="93"/>
    </row>
    <row r="75" spans="1:11">
      <c r="D75" s="93"/>
      <c r="E75" s="93"/>
      <c r="F75" s="93"/>
      <c r="G75" s="93"/>
      <c r="H75" s="93"/>
      <c r="I75" s="93"/>
      <c r="J75" s="93"/>
    </row>
    <row r="76" spans="1:11">
      <c r="A76" s="1" t="s">
        <v>91</v>
      </c>
      <c r="D76" s="93"/>
      <c r="E76" s="93"/>
      <c r="F76" s="93"/>
      <c r="G76" s="93"/>
      <c r="H76" s="93"/>
      <c r="I76" s="93"/>
      <c r="J76" s="93"/>
    </row>
    <row r="77" spans="1:11" ht="13.5" thickBot="1"/>
    <row r="78" spans="1:11" ht="15" customHeight="1">
      <c r="A78" s="158"/>
      <c r="B78" s="159"/>
      <c r="C78" s="283" t="s">
        <v>93</v>
      </c>
      <c r="D78" s="284"/>
      <c r="E78" s="284"/>
      <c r="F78" s="284"/>
      <c r="G78" s="284"/>
      <c r="H78" s="284"/>
      <c r="I78" s="284"/>
      <c r="J78" s="285"/>
    </row>
    <row r="79" spans="1:11" ht="15" customHeight="1">
      <c r="A79" s="160"/>
      <c r="B79" s="161"/>
      <c r="C79" s="162">
        <v>1</v>
      </c>
      <c r="D79" s="163">
        <v>2</v>
      </c>
      <c r="E79" s="163">
        <v>3</v>
      </c>
      <c r="F79" s="163">
        <v>4</v>
      </c>
      <c r="G79" s="163">
        <v>5</v>
      </c>
      <c r="H79" s="163">
        <v>6</v>
      </c>
      <c r="I79" s="163">
        <v>7</v>
      </c>
      <c r="J79" s="164">
        <v>8</v>
      </c>
    </row>
    <row r="80" spans="1:11" ht="15" customHeight="1">
      <c r="A80" s="165" t="s">
        <v>44</v>
      </c>
      <c r="B80" s="93"/>
      <c r="C80" s="166"/>
      <c r="D80" s="167"/>
      <c r="E80" s="167"/>
      <c r="F80" s="168">
        <f>IF(E$82=0,0,IF(E$82=450,400,IF(E$82=600,500,700)))</f>
        <v>500</v>
      </c>
      <c r="G80" s="168">
        <f>IF(F91&gt;I$35,F82,F80)</f>
        <v>500</v>
      </c>
      <c r="H80" s="168">
        <f>IF(G91&gt;I$35,G82,G80)</f>
        <v>550</v>
      </c>
      <c r="I80" s="168">
        <f>IF(H91&gt;I$35,H82,H80)</f>
        <v>550</v>
      </c>
      <c r="J80" s="169">
        <f>IF(I91&gt;I$35,I82,I80)</f>
        <v>562.5</v>
      </c>
    </row>
    <row r="81" spans="1:10" ht="15" customHeight="1">
      <c r="A81" s="165" t="s">
        <v>45</v>
      </c>
      <c r="B81" s="93"/>
      <c r="C81" s="166"/>
      <c r="D81" s="167"/>
      <c r="E81" s="167"/>
      <c r="F81" s="168">
        <f>IF(E$82=0,400,IF(E$82=450,500,IF(E$82=600,700,1199)))</f>
        <v>700</v>
      </c>
      <c r="G81" s="168">
        <f>IF(F91&gt;I$35,F81,F82)</f>
        <v>600</v>
      </c>
      <c r="H81" s="168">
        <f>IF(G91&gt;I$35,G81,G82)</f>
        <v>600</v>
      </c>
      <c r="I81" s="168">
        <f>IF(H91&gt;I$35,H81,H82)</f>
        <v>575</v>
      </c>
      <c r="J81" s="170">
        <f>IF(I91&gt;I$35,I81,I82)</f>
        <v>575</v>
      </c>
    </row>
    <row r="82" spans="1:10" ht="15" customHeight="1">
      <c r="A82" s="165" t="s">
        <v>128</v>
      </c>
      <c r="B82" s="93"/>
      <c r="C82" s="171">
        <v>500</v>
      </c>
      <c r="D82" s="168">
        <f>IF(C$91&gt;I$35,700,400)</f>
        <v>700</v>
      </c>
      <c r="E82" s="168">
        <f>IF((C$91&gt;I$35)*AND(D$91&gt;I$35),1199,IF((C$91&gt;I$35)*AND(D$91&lt;=I$35),600,IF((D$91&gt;I$35),450,0)))</f>
        <v>600</v>
      </c>
      <c r="F82" s="168">
        <f>(F80+F81)/2</f>
        <v>600</v>
      </c>
      <c r="G82" s="168">
        <f>(G80+G81)/2</f>
        <v>550</v>
      </c>
      <c r="H82" s="168">
        <f>(H80+H81)/2</f>
        <v>575</v>
      </c>
      <c r="I82" s="168">
        <f>(I80+I81)/2</f>
        <v>562.5</v>
      </c>
      <c r="J82" s="169">
        <f>(J80+J81)/2</f>
        <v>568.75</v>
      </c>
    </row>
    <row r="83" spans="1:10" ht="15" customHeight="1">
      <c r="A83" s="165" t="s">
        <v>47</v>
      </c>
      <c r="B83" s="93"/>
      <c r="C83" s="172">
        <f t="shared" ref="C83:J83" si="0">(C82-C92)/100*(C95-C93)+C93</f>
        <v>0.78</v>
      </c>
      <c r="D83" s="173">
        <f t="shared" si="0"/>
        <v>0.23</v>
      </c>
      <c r="E83" s="173">
        <f t="shared" si="0"/>
        <v>0.47</v>
      </c>
      <c r="F83" s="173">
        <f t="shared" si="0"/>
        <v>0.47</v>
      </c>
      <c r="G83" s="173">
        <f t="shared" si="0"/>
        <v>0.625</v>
      </c>
      <c r="H83" s="173">
        <f t="shared" si="0"/>
        <v>0.54749999999999999</v>
      </c>
      <c r="I83" s="173">
        <f t="shared" si="0"/>
        <v>0.58624999999999994</v>
      </c>
      <c r="J83" s="174">
        <f t="shared" si="0"/>
        <v>0.56687500000000002</v>
      </c>
    </row>
    <row r="84" spans="1:10" ht="15" customHeight="1">
      <c r="A84" s="165" t="s">
        <v>48</v>
      </c>
      <c r="B84" s="93"/>
      <c r="C84" s="172">
        <f t="shared" ref="C84:J84" si="1">(C82-C92)/100*(C96-C94)+C94</f>
        <v>0.6</v>
      </c>
      <c r="D84" s="173">
        <f t="shared" si="1"/>
        <v>0.13</v>
      </c>
      <c r="E84" s="173">
        <f t="shared" si="1"/>
        <v>0.31</v>
      </c>
      <c r="F84" s="173">
        <f t="shared" si="1"/>
        <v>0.31</v>
      </c>
      <c r="G84" s="173">
        <f t="shared" si="1"/>
        <v>0.45499999999999996</v>
      </c>
      <c r="H84" s="173">
        <f t="shared" si="1"/>
        <v>0.38250000000000001</v>
      </c>
      <c r="I84" s="173">
        <f t="shared" si="1"/>
        <v>0.41874999999999996</v>
      </c>
      <c r="J84" s="174">
        <f t="shared" si="1"/>
        <v>0.40062500000000001</v>
      </c>
    </row>
    <row r="85" spans="1:10" ht="15" customHeight="1">
      <c r="A85" s="165" t="s">
        <v>49</v>
      </c>
      <c r="B85" s="93"/>
      <c r="C85" s="172">
        <f t="shared" ref="C85:J85" si="2">SQRT(C83/C84)</f>
        <v>1.1401754250991381</v>
      </c>
      <c r="D85" s="173">
        <f t="shared" si="2"/>
        <v>1.3301243435223524</v>
      </c>
      <c r="E85" s="173">
        <f t="shared" si="2"/>
        <v>1.2313119150962784</v>
      </c>
      <c r="F85" s="173">
        <f t="shared" si="2"/>
        <v>1.2313119150962784</v>
      </c>
      <c r="G85" s="173">
        <f t="shared" si="2"/>
        <v>1.1720180773462388</v>
      </c>
      <c r="H85" s="173">
        <f t="shared" si="2"/>
        <v>1.1963998282428863</v>
      </c>
      <c r="I85" s="173">
        <f t="shared" si="2"/>
        <v>1.1832159566199232</v>
      </c>
      <c r="J85" s="174">
        <f t="shared" si="2"/>
        <v>1.1895278891492889</v>
      </c>
    </row>
    <row r="86" spans="1:10" ht="15" customHeight="1">
      <c r="A86" s="175" t="s">
        <v>11</v>
      </c>
      <c r="B86" s="93"/>
      <c r="C86" s="172">
        <f>I$42*1000/F$54/93.9/F$49</f>
        <v>0.66287597701476819</v>
      </c>
      <c r="D86" s="173">
        <f>I$42*1000/F$54/93.9/F$49</f>
        <v>0.66287597701476819</v>
      </c>
      <c r="E86" s="173">
        <f>I$42*1000/F$54/93.9/F$49</f>
        <v>0.66287597701476819</v>
      </c>
      <c r="F86" s="173">
        <f>I$42*1000/F$54/93.9/F$49</f>
        <v>0.66287597701476819</v>
      </c>
      <c r="G86" s="173">
        <f>I$42*1000/F$54/93.9/F$49</f>
        <v>0.66287597701476819</v>
      </c>
      <c r="H86" s="173">
        <f>I$42*1000/F$54/93.9/F$49</f>
        <v>0.66287597701476819</v>
      </c>
      <c r="I86" s="173">
        <f>I$42*1000/F$54/93.9/F$49</f>
        <v>0.66287597701476819</v>
      </c>
      <c r="J86" s="174">
        <f>I$42*1000/F$54/93.9/F$49</f>
        <v>0.66287597701476819</v>
      </c>
    </row>
    <row r="87" spans="1:10" ht="15" customHeight="1">
      <c r="A87" s="175" t="s">
        <v>12</v>
      </c>
      <c r="B87" s="93"/>
      <c r="C87" s="172">
        <f t="shared" ref="C87:J87" si="3">C86*C85</f>
        <v>0.75579489888081974</v>
      </c>
      <c r="D87" s="173">
        <f t="shared" si="3"/>
        <v>0.88170747376350656</v>
      </c>
      <c r="E87" s="173">
        <f t="shared" si="3"/>
        <v>0.81620708872937087</v>
      </c>
      <c r="F87" s="173">
        <f t="shared" si="3"/>
        <v>0.81620708872937087</v>
      </c>
      <c r="G87" s="173">
        <f t="shared" si="3"/>
        <v>0.77690262809985822</v>
      </c>
      <c r="H87" s="173">
        <f t="shared" si="3"/>
        <v>0.79306470504680404</v>
      </c>
      <c r="I87" s="173">
        <f t="shared" si="3"/>
        <v>0.78432543326389514</v>
      </c>
      <c r="J87" s="174">
        <f t="shared" si="3"/>
        <v>0.78850946170614977</v>
      </c>
    </row>
    <row r="88" spans="1:10" ht="15" customHeight="1">
      <c r="A88" s="175" t="s">
        <v>94</v>
      </c>
      <c r="B88" s="93"/>
      <c r="C88" s="172">
        <f>0.65*F$49</f>
        <v>0.65</v>
      </c>
      <c r="D88" s="173">
        <f>0.65*F$49</f>
        <v>0.65</v>
      </c>
      <c r="E88" s="173">
        <f>0.65*F$49</f>
        <v>0.65</v>
      </c>
      <c r="F88" s="173">
        <f>0.65*F$49</f>
        <v>0.65</v>
      </c>
      <c r="G88" s="173">
        <f>0.65*F$49</f>
        <v>0.65</v>
      </c>
      <c r="H88" s="173">
        <f>0.65*F$49</f>
        <v>0.65</v>
      </c>
      <c r="I88" s="173">
        <f>0.65*F$49</f>
        <v>0.65</v>
      </c>
      <c r="J88" s="174">
        <f>0.65*F$49</f>
        <v>0.65</v>
      </c>
    </row>
    <row r="89" spans="1:10" ht="15" customHeight="1">
      <c r="A89" s="175" t="s">
        <v>3</v>
      </c>
      <c r="B89" s="93"/>
      <c r="C89" s="172">
        <f t="shared" ref="C89:J89" si="4">0.5*(1+C88*C87+C87^2)</f>
        <v>1.0312463067234008</v>
      </c>
      <c r="D89" s="173">
        <f t="shared" si="4"/>
        <v>1.1752589636183521</v>
      </c>
      <c r="E89" s="173">
        <f t="shared" si="4"/>
        <v>1.0983643096830831</v>
      </c>
      <c r="F89" s="173">
        <f t="shared" si="4"/>
        <v>1.0983643096830831</v>
      </c>
      <c r="G89" s="173">
        <f t="shared" si="4"/>
        <v>1.0542822009066872</v>
      </c>
      <c r="H89" s="173">
        <f t="shared" si="4"/>
        <v>1.0722218423356984</v>
      </c>
      <c r="I89" s="173">
        <f t="shared" si="4"/>
        <v>1.0624889584430643</v>
      </c>
      <c r="J89" s="174">
        <f t="shared" si="4"/>
        <v>1.0671391606545597</v>
      </c>
    </row>
    <row r="90" spans="1:10" ht="15.75" customHeight="1">
      <c r="A90" s="175" t="s">
        <v>13</v>
      </c>
      <c r="B90" s="93"/>
      <c r="C90" s="172">
        <f t="shared" ref="C90:J90" si="5">1/(C89+SQRT(C89*C89-C87*C87))</f>
        <v>0.57708511632093018</v>
      </c>
      <c r="D90" s="173">
        <f t="shared" si="5"/>
        <v>0.51221082459335343</v>
      </c>
      <c r="E90" s="173">
        <f t="shared" si="5"/>
        <v>0.54544833600075515</v>
      </c>
      <c r="F90" s="173">
        <f t="shared" si="5"/>
        <v>0.54544833600075515</v>
      </c>
      <c r="G90" s="173">
        <f t="shared" si="5"/>
        <v>0.5659384602141978</v>
      </c>
      <c r="H90" s="173">
        <f t="shared" si="5"/>
        <v>0.55746864029380538</v>
      </c>
      <c r="I90" s="173">
        <f t="shared" si="5"/>
        <v>0.5620411735389732</v>
      </c>
      <c r="J90" s="174">
        <f t="shared" si="5"/>
        <v>0.55984982975410602</v>
      </c>
    </row>
    <row r="91" spans="1:10" ht="17.25" customHeight="1" thickBot="1">
      <c r="A91" s="214" t="s">
        <v>129</v>
      </c>
      <c r="B91" s="177"/>
      <c r="C91" s="178">
        <f>C90*F$53*C83*0.001*LOOKUP(F48,K1:L5)</f>
        <v>573.86986638832207</v>
      </c>
      <c r="D91" s="179">
        <f>D90*F$53*D83*0.001*LOOKUP(F48,K1:L5)</f>
        <v>150.19501991180289</v>
      </c>
      <c r="E91" s="179">
        <f>E90*F$53*E83*0.001*LOOKUP(F48,K1:L5)</f>
        <v>326.83640410745846</v>
      </c>
      <c r="F91" s="179">
        <f>F90*F$53*F83*0.001*LOOKUP(F48,K1:L5)</f>
        <v>326.83640410745846</v>
      </c>
      <c r="G91" s="179">
        <f>G90*F$53*G83*0.001*LOOKUP(F48,K1:L5)</f>
        <v>450.94977104679174</v>
      </c>
      <c r="H91" s="179">
        <f>H90*F$53*H83*0.001*LOOKUP(F48,K1:L5)</f>
        <v>389.11996105607176</v>
      </c>
      <c r="I91" s="179">
        <f>I90*F$53*I83*0.001*LOOKUP(F48,K1:L5)</f>
        <v>420.07799478349915</v>
      </c>
      <c r="J91" s="180">
        <f>J90*F$53*J83*0.001*LOOKUP(F48,K1:L5)</f>
        <v>404.61110608130451</v>
      </c>
    </row>
    <row r="92" spans="1:10" hidden="1">
      <c r="C92" s="181">
        <f>VLOOKUP(C82,'ky-kE-kp'!$A$3:$E$15,1)</f>
        <v>500</v>
      </c>
      <c r="D92" s="181">
        <f>VLOOKUP(D82,'ky-kE-kp'!$A$3:$E$15,1)</f>
        <v>700</v>
      </c>
      <c r="E92" s="181">
        <f>VLOOKUP(E82,'ky-kE-kp'!$A$3:$E$15,1)</f>
        <v>600</v>
      </c>
      <c r="F92" s="181">
        <f>VLOOKUP(F82,'ky-kE-kp'!$A$3:$E$15,1)</f>
        <v>600</v>
      </c>
      <c r="G92" s="181">
        <f>VLOOKUP(G82,'ky-kE-kp'!$A$3:$E$15,1)</f>
        <v>500</v>
      </c>
      <c r="H92" s="181">
        <f>VLOOKUP(H82,'ky-kE-kp'!$A$3:$E$15,1)</f>
        <v>500</v>
      </c>
      <c r="I92" s="181">
        <f>VLOOKUP(I82,'ky-kE-kp'!$A$3:$E$15,1)</f>
        <v>500</v>
      </c>
      <c r="J92" s="181">
        <f>VLOOKUP(J82,'ky-kE-kp'!$A$3:$E$15,1)</f>
        <v>500</v>
      </c>
    </row>
    <row r="93" spans="1:10" hidden="1">
      <c r="C93" s="182">
        <f>VLOOKUP(C82,'ky-kE-kp'!$A$3:$E$15,2)</f>
        <v>0.78</v>
      </c>
      <c r="D93" s="182">
        <f>VLOOKUP(D82,'ky-kE-kp'!$A$3:$E$15,2)</f>
        <v>0.23</v>
      </c>
      <c r="E93" s="182">
        <f>VLOOKUP(E82,'ky-kE-kp'!$A$3:$E$15,2)</f>
        <v>0.47</v>
      </c>
      <c r="F93" s="182">
        <f>VLOOKUP(F82,'ky-kE-kp'!$A$3:$E$15,2)</f>
        <v>0.47</v>
      </c>
      <c r="G93" s="182">
        <f>VLOOKUP(G82,'ky-kE-kp'!$A$3:$E$15,2)</f>
        <v>0.78</v>
      </c>
      <c r="H93" s="182">
        <f>VLOOKUP(H82,'ky-kE-kp'!$A$3:$E$15,2)</f>
        <v>0.78</v>
      </c>
      <c r="I93" s="182">
        <f>VLOOKUP(I82,'ky-kE-kp'!$A$3:$E$15,2)</f>
        <v>0.78</v>
      </c>
      <c r="J93" s="182">
        <f>VLOOKUP(J82,'ky-kE-kp'!$A$3:$E$15,2)</f>
        <v>0.78</v>
      </c>
    </row>
    <row r="94" spans="1:10" hidden="1">
      <c r="C94" s="182">
        <f>VLOOKUP(C82,'ky-kE-kp'!$A$3:$E$15,4)</f>
        <v>0.6</v>
      </c>
      <c r="D94" s="182">
        <f>VLOOKUP(D82,'ky-kE-kp'!$A$3:$E$15,4)</f>
        <v>0.13</v>
      </c>
      <c r="E94" s="182">
        <f>VLOOKUP(E82,'ky-kE-kp'!$A$3:$E$15,4)</f>
        <v>0.31</v>
      </c>
      <c r="F94" s="182">
        <f>VLOOKUP(F82,'ky-kE-kp'!$A$3:$E$15,4)</f>
        <v>0.31</v>
      </c>
      <c r="G94" s="182">
        <f>VLOOKUP(G82,'ky-kE-kp'!$A$3:$E$15,4)</f>
        <v>0.6</v>
      </c>
      <c r="H94" s="182">
        <f>VLOOKUP(H82,'ky-kE-kp'!$A$3:$E$15,4)</f>
        <v>0.6</v>
      </c>
      <c r="I94" s="182">
        <f>VLOOKUP(I82,'ky-kE-kp'!$A$3:$E$15,4)</f>
        <v>0.6</v>
      </c>
      <c r="J94" s="182">
        <f>VLOOKUP(J82,'ky-kE-kp'!$A$3:$E$15,4)</f>
        <v>0.6</v>
      </c>
    </row>
    <row r="95" spans="1:10" hidden="1">
      <c r="C95" s="182">
        <f>VLOOKUP(C82+100,'ky-kE-kp'!$A$3:$E$15,2)</f>
        <v>0.47</v>
      </c>
      <c r="D95" s="182">
        <f>VLOOKUP(D82+100,'ky-kE-kp'!$A$3:$E$15,2)</f>
        <v>0.11</v>
      </c>
      <c r="E95" s="182">
        <f>VLOOKUP(E82+100,'ky-kE-kp'!$A$3:$E$15,2)</f>
        <v>0.23</v>
      </c>
      <c r="F95" s="182">
        <f>VLOOKUP(F82+100,'ky-kE-kp'!$A$3:$E$15,2)</f>
        <v>0.23</v>
      </c>
      <c r="G95" s="182">
        <f>VLOOKUP(G82+100,'ky-kE-kp'!$A$3:$E$15,2)</f>
        <v>0.47</v>
      </c>
      <c r="H95" s="182">
        <f>VLOOKUP(H82+100,'ky-kE-kp'!$A$3:$E$15,2)</f>
        <v>0.47</v>
      </c>
      <c r="I95" s="182">
        <f>VLOOKUP(I82+100,'ky-kE-kp'!$A$3:$E$15,2)</f>
        <v>0.47</v>
      </c>
      <c r="J95" s="182">
        <f>VLOOKUP(J82+100,'ky-kE-kp'!$A$3:$E$15,2)</f>
        <v>0.47</v>
      </c>
    </row>
    <row r="96" spans="1:10" hidden="1">
      <c r="C96" s="182">
        <f>VLOOKUP(C82+100,'ky-kE-kp'!$A$3:$E$15,4)</f>
        <v>0.31</v>
      </c>
      <c r="D96" s="182">
        <f>VLOOKUP(D82+100,'ky-kE-kp'!$A$3:$E$15,4)</f>
        <v>0.09</v>
      </c>
      <c r="E96" s="182">
        <f>VLOOKUP(E82+100,'ky-kE-kp'!$A$3:$E$15,4)</f>
        <v>0.13</v>
      </c>
      <c r="F96" s="182">
        <f>VLOOKUP(F82+100,'ky-kE-kp'!$A$3:$E$15,4)</f>
        <v>0.13</v>
      </c>
      <c r="G96" s="182">
        <f>VLOOKUP(G82+100,'ky-kE-kp'!$A$3:$E$15,4)</f>
        <v>0.31</v>
      </c>
      <c r="H96" s="182">
        <f>VLOOKUP(H82+100,'ky-kE-kp'!$A$3:$E$15,4)</f>
        <v>0.31</v>
      </c>
      <c r="I96" s="182">
        <f>VLOOKUP(I82+100,'ky-kE-kp'!$A$3:$E$15,4)</f>
        <v>0.31</v>
      </c>
      <c r="J96" s="182">
        <f>VLOOKUP(J82+100,'ky-kE-kp'!$A$3:$E$15,4)</f>
        <v>0.31</v>
      </c>
    </row>
    <row r="98" spans="1:10" ht="13.5" thickBot="1"/>
    <row r="99" spans="1:10" ht="15" customHeight="1">
      <c r="A99" s="158"/>
      <c r="B99" s="159"/>
      <c r="C99" s="283" t="s">
        <v>93</v>
      </c>
      <c r="D99" s="284"/>
      <c r="E99" s="284"/>
      <c r="F99" s="284"/>
      <c r="G99" s="284"/>
      <c r="H99" s="284"/>
      <c r="I99" s="285"/>
    </row>
    <row r="100" spans="1:10" ht="15" customHeight="1">
      <c r="A100" s="160"/>
      <c r="B100" s="161"/>
      <c r="C100" s="183">
        <v>9</v>
      </c>
      <c r="D100" s="163">
        <v>10</v>
      </c>
      <c r="E100" s="163">
        <v>11</v>
      </c>
      <c r="F100" s="163">
        <v>12</v>
      </c>
      <c r="G100" s="163">
        <v>13</v>
      </c>
      <c r="H100" s="163">
        <v>14</v>
      </c>
      <c r="I100" s="164">
        <v>15</v>
      </c>
      <c r="J100" s="1" t="s">
        <v>35</v>
      </c>
    </row>
    <row r="101" spans="1:10" ht="15" customHeight="1">
      <c r="A101" s="165" t="s">
        <v>44</v>
      </c>
      <c r="B101" s="93"/>
      <c r="C101" s="184">
        <f>IF(J91&gt;I$35,J82,J80)</f>
        <v>568.75</v>
      </c>
      <c r="D101" s="185">
        <f>IF(C112&gt;I$35,C103,C101)</f>
        <v>571.875</v>
      </c>
      <c r="E101" s="185">
        <f>IF(D112&gt;I$35,D103,D101)</f>
        <v>571.875</v>
      </c>
      <c r="F101" s="185">
        <f>IF(E112&gt;I$35,E103,E101)</f>
        <v>571.875</v>
      </c>
      <c r="G101" s="185">
        <f>IF(F112&gt;I$35,F103,F101)</f>
        <v>571.875</v>
      </c>
      <c r="H101" s="185">
        <f>IF(G112&gt;I$35,G103,G101)</f>
        <v>571.875</v>
      </c>
      <c r="I101" s="186">
        <f>IF(H112&gt;I$35,H103,H101)</f>
        <v>571.97265625</v>
      </c>
    </row>
    <row r="102" spans="1:10" ht="15" customHeight="1">
      <c r="A102" s="165" t="s">
        <v>45</v>
      </c>
      <c r="B102" s="93"/>
      <c r="C102" s="187">
        <f>IF(J91&gt;I$35,J81,J82)</f>
        <v>575</v>
      </c>
      <c r="D102" s="188">
        <f>IF(C112&gt;I$35,C102,C103)</f>
        <v>575</v>
      </c>
      <c r="E102" s="188">
        <f>IF(D112&gt;I$35,D102,D103)</f>
        <v>573.4375</v>
      </c>
      <c r="F102" s="188">
        <f>IF(E112&gt;I$35,E102,E103)</f>
        <v>572.65625</v>
      </c>
      <c r="G102" s="188">
        <f>IF(F112&gt;I$35,F102,F103)</f>
        <v>572.265625</v>
      </c>
      <c r="H102" s="188">
        <f>IF(G112&gt;I$35,G102,G103)</f>
        <v>572.0703125</v>
      </c>
      <c r="I102" s="189">
        <f>IF(H112&gt;I$35,H102,H103)</f>
        <v>572.0703125</v>
      </c>
    </row>
    <row r="103" spans="1:10" ht="15" customHeight="1">
      <c r="A103" s="165" t="s">
        <v>128</v>
      </c>
      <c r="B103" s="93"/>
      <c r="C103" s="190">
        <f t="shared" ref="C103:I103" si="6">(C101+C102)/2</f>
        <v>571.875</v>
      </c>
      <c r="D103" s="191">
        <f t="shared" si="6"/>
        <v>573.4375</v>
      </c>
      <c r="E103" s="191">
        <f t="shared" si="6"/>
        <v>572.65625</v>
      </c>
      <c r="F103" s="191">
        <f t="shared" si="6"/>
        <v>572.265625</v>
      </c>
      <c r="G103" s="191">
        <f t="shared" si="6"/>
        <v>572.0703125</v>
      </c>
      <c r="H103" s="191">
        <f t="shared" si="6"/>
        <v>571.97265625</v>
      </c>
      <c r="I103" s="197">
        <f t="shared" si="6"/>
        <v>572.021484375</v>
      </c>
    </row>
    <row r="104" spans="1:10" ht="15" customHeight="1">
      <c r="A104" s="165" t="s">
        <v>47</v>
      </c>
      <c r="B104" s="93"/>
      <c r="C104" s="187">
        <f t="shared" ref="C104:I104" si="7">(C103-C113)/100*(C116-C114)+C114</f>
        <v>0.55718749999999995</v>
      </c>
      <c r="D104" s="188">
        <f t="shared" si="7"/>
        <v>0.55234375000000002</v>
      </c>
      <c r="E104" s="188">
        <f t="shared" si="7"/>
        <v>0.55476562499999993</v>
      </c>
      <c r="F104" s="188">
        <f t="shared" si="7"/>
        <v>0.55597656249999994</v>
      </c>
      <c r="G104" s="188">
        <f t="shared" si="7"/>
        <v>0.55658203125000005</v>
      </c>
      <c r="H104" s="188">
        <f t="shared" si="7"/>
        <v>0.556884765625</v>
      </c>
      <c r="I104" s="189">
        <f t="shared" si="7"/>
        <v>0.55673339843750003</v>
      </c>
    </row>
    <row r="105" spans="1:10" ht="15" customHeight="1">
      <c r="A105" s="165" t="s">
        <v>48</v>
      </c>
      <c r="B105" s="93"/>
      <c r="C105" s="187">
        <f t="shared" ref="C105:I105" si="8">(C103-C113)/100*(C117-C115)+C115</f>
        <v>0.39156249999999998</v>
      </c>
      <c r="D105" s="188">
        <f t="shared" si="8"/>
        <v>0.38703124999999999</v>
      </c>
      <c r="E105" s="188">
        <f t="shared" si="8"/>
        <v>0.38929687499999999</v>
      </c>
      <c r="F105" s="188">
        <f t="shared" si="8"/>
        <v>0.39042968749999996</v>
      </c>
      <c r="G105" s="188">
        <f t="shared" si="8"/>
        <v>0.39099609375</v>
      </c>
      <c r="H105" s="188">
        <f t="shared" si="8"/>
        <v>0.39127929687499996</v>
      </c>
      <c r="I105" s="189">
        <f t="shared" si="8"/>
        <v>0.39113769531249998</v>
      </c>
    </row>
    <row r="106" spans="1:10" ht="15" customHeight="1">
      <c r="A106" s="165" t="s">
        <v>49</v>
      </c>
      <c r="B106" s="93"/>
      <c r="C106" s="187">
        <f>SQRT(C104/C105)</f>
        <v>1.1928892808608256</v>
      </c>
      <c r="D106" s="188">
        <f t="shared" ref="D106:I106" si="9">SQRT(D104/D105)</f>
        <v>1.1946252936585129</v>
      </c>
      <c r="E106" s="188">
        <f t="shared" si="9"/>
        <v>1.1937525512106664</v>
      </c>
      <c r="F106" s="188">
        <f t="shared" si="9"/>
        <v>1.1933197417301875</v>
      </c>
      <c r="G106" s="188">
        <f t="shared" si="9"/>
        <v>1.1931042189208174</v>
      </c>
      <c r="H106" s="188">
        <f t="shared" si="9"/>
        <v>1.192996676946642</v>
      </c>
      <c r="I106" s="189">
        <f t="shared" si="9"/>
        <v>1.1930504296790303</v>
      </c>
    </row>
    <row r="107" spans="1:10" ht="15" customHeight="1">
      <c r="A107" s="175" t="s">
        <v>11</v>
      </c>
      <c r="B107" s="93"/>
      <c r="C107" s="187">
        <f>I$42*1000/F$54/93.9/F$49</f>
        <v>0.66287597701476819</v>
      </c>
      <c r="D107" s="188">
        <f>I$42*1000/F$54/93.9/F$49</f>
        <v>0.66287597701476819</v>
      </c>
      <c r="E107" s="188">
        <f>I$42*1000/F$54/93.9/F$49</f>
        <v>0.66287597701476819</v>
      </c>
      <c r="F107" s="188">
        <f>I$42*1000/F$54/93.9/F$49</f>
        <v>0.66287597701476819</v>
      </c>
      <c r="G107" s="188">
        <f>I$42*1000/F$54/93.9/F$49</f>
        <v>0.66287597701476819</v>
      </c>
      <c r="H107" s="188">
        <f>I$42*1000/F$54/93.9/F$49</f>
        <v>0.66287597701476819</v>
      </c>
      <c r="I107" s="189">
        <f>I$42*1000/F$54/93.9/F$49</f>
        <v>0.66287597701476819</v>
      </c>
    </row>
    <row r="108" spans="1:10" ht="15" customHeight="1">
      <c r="A108" s="175" t="s">
        <v>12</v>
      </c>
      <c r="B108" s="93"/>
      <c r="C108" s="187">
        <f t="shared" ref="C108:I108" si="10">C107*C106</f>
        <v>0.79073764752106401</v>
      </c>
      <c r="D108" s="188">
        <f t="shared" si="10"/>
        <v>0.79188840870044108</v>
      </c>
      <c r="E108" s="188">
        <f t="shared" si="10"/>
        <v>0.79130988869764252</v>
      </c>
      <c r="F108" s="188">
        <f t="shared" si="10"/>
        <v>0.79102298969040885</v>
      </c>
      <c r="G108" s="188">
        <f t="shared" si="10"/>
        <v>0.79088012479757874</v>
      </c>
      <c r="H108" s="188">
        <f t="shared" si="10"/>
        <v>0.79080883780637712</v>
      </c>
      <c r="I108" s="189">
        <f t="shared" si="10"/>
        <v>0.79084446920137619</v>
      </c>
    </row>
    <row r="109" spans="1:10" ht="15" customHeight="1">
      <c r="A109" s="175" t="s">
        <v>94</v>
      </c>
      <c r="B109" s="93"/>
      <c r="C109" s="187">
        <f>0.65*F$49</f>
        <v>0.65</v>
      </c>
      <c r="D109" s="188">
        <f>0.65*F$49</f>
        <v>0.65</v>
      </c>
      <c r="E109" s="188">
        <f>0.65*F$49</f>
        <v>0.65</v>
      </c>
      <c r="F109" s="188">
        <f>0.65*F$49</f>
        <v>0.65</v>
      </c>
      <c r="G109" s="188">
        <f>0.65*F$49</f>
        <v>0.65</v>
      </c>
      <c r="H109" s="188">
        <f>0.65*F$49</f>
        <v>0.65</v>
      </c>
      <c r="I109" s="189">
        <f>0.65*F$49</f>
        <v>0.65</v>
      </c>
    </row>
    <row r="110" spans="1:10" ht="15" customHeight="1">
      <c r="A110" s="175" t="s">
        <v>3</v>
      </c>
      <c r="B110" s="93"/>
      <c r="C110" s="187">
        <f t="shared" ref="C110:I110" si="11">0.5*(1+C109*C108+C108^2)</f>
        <v>1.0696227490479191</v>
      </c>
      <c r="D110" s="188">
        <f t="shared" si="11"/>
        <v>1.0709073587447018</v>
      </c>
      <c r="E110" s="188">
        <f t="shared" si="11"/>
        <v>1.0702613838020716</v>
      </c>
      <c r="F110" s="188">
        <f t="shared" si="11"/>
        <v>1.0699411567587593</v>
      </c>
      <c r="G110" s="188">
        <f t="shared" si="11"/>
        <v>1.0697817264591301</v>
      </c>
      <c r="H110" s="188">
        <f t="shared" si="11"/>
        <v>1.0697021812634091</v>
      </c>
      <c r="I110" s="189">
        <f t="shared" si="11"/>
        <v>1.0697419397236505</v>
      </c>
    </row>
    <row r="111" spans="1:10" ht="15.75" customHeight="1">
      <c r="A111" s="175" t="s">
        <v>13</v>
      </c>
      <c r="B111" s="93"/>
      <c r="C111" s="187">
        <f t="shared" ref="C111:I111" si="12">1/(C110+SQRT(C110*C110-C108*C108))</f>
        <v>0.55868447552772293</v>
      </c>
      <c r="D111" s="188">
        <f t="shared" si="12"/>
        <v>0.55808307091943909</v>
      </c>
      <c r="E111" s="188">
        <f t="shared" si="12"/>
        <v>0.55838537543955113</v>
      </c>
      <c r="F111" s="188">
        <f t="shared" si="12"/>
        <v>0.55853532284365648</v>
      </c>
      <c r="G111" s="188">
        <f t="shared" si="12"/>
        <v>0.55860999813015699</v>
      </c>
      <c r="H111" s="188">
        <f t="shared" si="12"/>
        <v>0.5586472615158441</v>
      </c>
      <c r="I111" s="189">
        <f t="shared" si="12"/>
        <v>0.5586286360008681</v>
      </c>
    </row>
    <row r="112" spans="1:10" ht="17.25" customHeight="1" thickBot="1">
      <c r="A112" s="176" t="s">
        <v>129</v>
      </c>
      <c r="B112" s="177"/>
      <c r="C112" s="192">
        <f>C111*F$53*C104*0.001*LOOKUP(F48,K1:L5)</f>
        <v>396.86875884027467</v>
      </c>
      <c r="D112" s="193">
        <f>D111*F$53*D104*0.001*LOOKUP(F48,K1:L5)</f>
        <v>392.99519223211689</v>
      </c>
      <c r="E112" s="193">
        <f>E111*F$53*E104*0.001*LOOKUP(F48,K1:L5)</f>
        <v>394.93218027493049</v>
      </c>
      <c r="F112" s="193">
        <f>F111*F$53*F104*0.001*LOOKUP(F48,K1:L5)</f>
        <v>395.90052033350406</v>
      </c>
      <c r="G112" s="193">
        <f>G111*F$53*G104*0.001*LOOKUP(F48,K1:L5)</f>
        <v>396.38465223024167</v>
      </c>
      <c r="H112" s="193">
        <f>H111*F$53*H104*0.001*LOOKUP(F48,K1:L5)</f>
        <v>396.62670868979774</v>
      </c>
      <c r="I112" s="194">
        <f>I111*F$53*I104*0.001*LOOKUP(F48,K1:L5)</f>
        <v>396.50568124944073</v>
      </c>
    </row>
    <row r="113" spans="1:9" hidden="1">
      <c r="C113" s="195">
        <f>VLOOKUP(C103,'ky-kE-kp'!$A$3:$E$15,1)</f>
        <v>500</v>
      </c>
      <c r="D113" s="195">
        <f>VLOOKUP(D103,'ky-kE-kp'!$A$3:$E$15,1)</f>
        <v>500</v>
      </c>
      <c r="E113" s="195">
        <f>VLOOKUP(E103,'ky-kE-kp'!$A$3:$E$15,1)</f>
        <v>500</v>
      </c>
      <c r="F113" s="195">
        <f>VLOOKUP(F103,'ky-kE-kp'!$A$3:$E$15,1)</f>
        <v>500</v>
      </c>
      <c r="G113" s="195">
        <f>VLOOKUP(G103,'ky-kE-kp'!$A$3:$E$15,1)</f>
        <v>500</v>
      </c>
      <c r="H113" s="195">
        <f>VLOOKUP(H103,'ky-kE-kp'!$A$3:$E$15,1)</f>
        <v>500</v>
      </c>
      <c r="I113" s="195">
        <f>VLOOKUP(I103,'ky-kE-kp'!$A$3:$E$15,1)</f>
        <v>500</v>
      </c>
    </row>
    <row r="114" spans="1:9" hidden="1">
      <c r="C114" s="196">
        <f>VLOOKUP(C103,'ky-kE-kp'!$A$3:$E$15,2)</f>
        <v>0.78</v>
      </c>
      <c r="D114" s="196">
        <f>VLOOKUP(D103,'ky-kE-kp'!$A$3:$E$15,2)</f>
        <v>0.78</v>
      </c>
      <c r="E114" s="196">
        <f>VLOOKUP(E103,'ky-kE-kp'!$A$3:$E$15,2)</f>
        <v>0.78</v>
      </c>
      <c r="F114" s="196">
        <f>VLOOKUP(F103,'ky-kE-kp'!$A$3:$E$15,2)</f>
        <v>0.78</v>
      </c>
      <c r="G114" s="196">
        <f>VLOOKUP(G103,'ky-kE-kp'!$A$3:$E$15,2)</f>
        <v>0.78</v>
      </c>
      <c r="H114" s="196">
        <f>VLOOKUP(H103,'ky-kE-kp'!$A$3:$E$15,2)</f>
        <v>0.78</v>
      </c>
      <c r="I114" s="196">
        <f>VLOOKUP(I103,'ky-kE-kp'!$A$3:$E$15,2)</f>
        <v>0.78</v>
      </c>
    </row>
    <row r="115" spans="1:9" hidden="1">
      <c r="C115" s="196">
        <f>VLOOKUP(C103,'ky-kE-kp'!$A$3:$E$15,4)</f>
        <v>0.6</v>
      </c>
      <c r="D115" s="196">
        <f>VLOOKUP(D103,'ky-kE-kp'!$A$3:$E$15,4)</f>
        <v>0.6</v>
      </c>
      <c r="E115" s="196">
        <f>VLOOKUP(E103,'ky-kE-kp'!$A$3:$E$15,4)</f>
        <v>0.6</v>
      </c>
      <c r="F115" s="196">
        <f>VLOOKUP(F103,'ky-kE-kp'!$A$3:$E$15,4)</f>
        <v>0.6</v>
      </c>
      <c r="G115" s="196">
        <f>VLOOKUP(G103,'ky-kE-kp'!$A$3:$E$15,4)</f>
        <v>0.6</v>
      </c>
      <c r="H115" s="196">
        <f>VLOOKUP(H103,'ky-kE-kp'!$A$3:$E$15,4)</f>
        <v>0.6</v>
      </c>
      <c r="I115" s="196">
        <f>VLOOKUP(I103,'ky-kE-kp'!$A$3:$E$15,4)</f>
        <v>0.6</v>
      </c>
    </row>
    <row r="116" spans="1:9" hidden="1">
      <c r="C116" s="196">
        <f>VLOOKUP(C103+100,'ky-kE-kp'!$A$3:$E$15,2)</f>
        <v>0.47</v>
      </c>
      <c r="D116" s="196">
        <f>VLOOKUP(D103+100,'ky-kE-kp'!$A$3:$E$15,2)</f>
        <v>0.47</v>
      </c>
      <c r="E116" s="196">
        <f>VLOOKUP(E103+100,'ky-kE-kp'!$A$3:$E$15,2)</f>
        <v>0.47</v>
      </c>
      <c r="F116" s="196">
        <f>VLOOKUP(F103+100,'ky-kE-kp'!$A$3:$E$15,2)</f>
        <v>0.47</v>
      </c>
      <c r="G116" s="196">
        <f>VLOOKUP(G103+100,'ky-kE-kp'!$A$3:$E$15,2)</f>
        <v>0.47</v>
      </c>
      <c r="H116" s="196">
        <f>VLOOKUP(H103+100,'ky-kE-kp'!$A$3:$E$15,2)</f>
        <v>0.47</v>
      </c>
      <c r="I116" s="196">
        <f>VLOOKUP(I103+100,'ky-kE-kp'!$A$3:$E$15,2)</f>
        <v>0.47</v>
      </c>
    </row>
    <row r="117" spans="1:9" hidden="1">
      <c r="C117" s="196">
        <f>VLOOKUP(C103+100,'ky-kE-kp'!$A$3:$E$15,4)</f>
        <v>0.31</v>
      </c>
      <c r="D117" s="196">
        <f>VLOOKUP(D103+100,'ky-kE-kp'!$A$3:$E$15,4)</f>
        <v>0.31</v>
      </c>
      <c r="E117" s="196">
        <f>VLOOKUP(E103+100,'ky-kE-kp'!$A$3:$E$15,4)</f>
        <v>0.31</v>
      </c>
      <c r="F117" s="196">
        <f>VLOOKUP(F103+100,'ky-kE-kp'!$A$3:$E$15,4)</f>
        <v>0.31</v>
      </c>
      <c r="G117" s="196">
        <f>VLOOKUP(G103+100,'ky-kE-kp'!$A$3:$E$15,4)</f>
        <v>0.31</v>
      </c>
      <c r="H117" s="196">
        <f>VLOOKUP(H103+100,'ky-kE-kp'!$A$3:$E$15,4)</f>
        <v>0.31</v>
      </c>
      <c r="I117" s="196">
        <f>VLOOKUP(I103+100,'ky-kE-kp'!$A$3:$E$15,4)</f>
        <v>0.31</v>
      </c>
    </row>
    <row r="120" spans="1:9">
      <c r="A120" s="148" t="s">
        <v>92</v>
      </c>
    </row>
    <row r="122" spans="1:9" ht="15" customHeight="1">
      <c r="A122" s="1" t="s">
        <v>50</v>
      </c>
    </row>
    <row r="123" spans="1:9" ht="15" customHeight="1">
      <c r="A123" s="1" t="s">
        <v>51</v>
      </c>
    </row>
    <row r="124" spans="1:9" ht="15" customHeight="1">
      <c r="A124" s="1" t="s">
        <v>10</v>
      </c>
    </row>
    <row r="125" spans="1:9" ht="15" customHeight="1">
      <c r="A125" s="1" t="s">
        <v>14</v>
      </c>
    </row>
    <row r="126" spans="1:9" ht="15" customHeight="1">
      <c r="A126" s="1" t="s">
        <v>4</v>
      </c>
    </row>
    <row r="127" spans="1:9" ht="15" customHeight="1">
      <c r="A127" s="1" t="s">
        <v>46</v>
      </c>
    </row>
    <row r="128" spans="1:9" ht="15" customHeight="1">
      <c r="A128" s="1" t="s">
        <v>5</v>
      </c>
    </row>
    <row r="129" spans="1:1" ht="15" customHeight="1">
      <c r="A129" s="1" t="s">
        <v>6</v>
      </c>
    </row>
    <row r="130" spans="1:1" ht="15" customHeight="1">
      <c r="A130" s="1" t="s">
        <v>7</v>
      </c>
    </row>
    <row r="131" spans="1:1">
      <c r="A131" s="1" t="s">
        <v>35</v>
      </c>
    </row>
  </sheetData>
  <sheetProtection password="C660" sheet="1" objects="1" scenarios="1"/>
  <customSheetViews>
    <customSheetView guid="{56E0D05E-C3B0-4A86-B9AD-C3673A46D46E}" scale="125" showPageBreaks="1" showGridLines="0" hiddenRows="1" hiddenColumns="1">
      <selection activeCell="D20" sqref="D20"/>
      <rowBreaks count="2" manualBreakCount="2">
        <brk id="45" max="16383" man="1"/>
        <brk id="98" max="16383" man="1"/>
      </rowBreaks>
      <pageMargins left="0.98" right="0.98" top="0.98" bottom="1.18" header="0.49" footer="0.59"/>
      <pageSetup paperSize="9" orientation="portrait"/>
      <headerFooter alignWithMargins="0">
        <oddFooter>&amp;L&amp;8&amp;D&amp;C&amp;8blad &amp;P van &amp;N&amp;R&amp;G</oddFooter>
      </headerFooter>
    </customSheetView>
  </customSheetViews>
  <mergeCells count="7">
    <mergeCell ref="A62:J63"/>
    <mergeCell ref="A71:J72"/>
    <mergeCell ref="C78:J78"/>
    <mergeCell ref="C99:I99"/>
    <mergeCell ref="A1:H1"/>
    <mergeCell ref="D51:F51"/>
    <mergeCell ref="D52:F52"/>
  </mergeCells>
  <phoneticPr fontId="0" type="noConversion"/>
  <dataValidations count="4">
    <dataValidation type="list" allowBlank="1" showInputMessage="1" showErrorMessage="1" sqref="G21">
      <formula1>$N$1:$N$2</formula1>
    </dataValidation>
    <dataValidation type="list" allowBlank="1" showInputMessage="1" showErrorMessage="1" sqref="F48">
      <formula1>$K$1:$K$5</formula1>
    </dataValidation>
    <dataValidation type="list" allowBlank="1" showInputMessage="1" showErrorMessage="1" sqref="I41">
      <formula1>$O$1:$O$3</formula1>
    </dataValidation>
    <dataValidation type="list" allowBlank="1" showInputMessage="1" showErrorMessage="1" sqref="D51">
      <formula1>$M$1:$M$8</formula1>
    </dataValidation>
  </dataValidations>
  <pageMargins left="0.98" right="0.98" top="0.98" bottom="1.18" header="0.49" footer="0.59"/>
  <pageSetup paperSize="9" orientation="portrait" r:id="rId1"/>
  <headerFooter alignWithMargins="0">
    <oddFooter>&amp;L&amp;8&amp;D&amp;C&amp;8blad &amp;P van &amp;N&amp;R&amp;G</oddFooter>
  </headerFooter>
  <rowBreaks count="2" manualBreakCount="2">
    <brk id="45" max="16383" man="1"/>
    <brk id="98" max="16383" man="1"/>
  </rowBreaks>
  <ignoredErrors>
    <ignoredError sqref="F57 F59 F53:F54" emptyCellReference="1"/>
  </ignoredErrors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5"/>
  <sheetViews>
    <sheetView showGridLines="0" zoomScale="125" workbookViewId="0">
      <selection sqref="A1:A2"/>
    </sheetView>
  </sheetViews>
  <sheetFormatPr defaultColWidth="11.28515625" defaultRowHeight="12.75"/>
  <cols>
    <col min="1" max="1" width="11.28515625" style="199"/>
    <col min="2" max="2" width="11.28515625" style="208"/>
    <col min="3" max="16384" width="11.28515625" style="199"/>
  </cols>
  <sheetData>
    <row r="1" spans="1:5">
      <c r="A1" s="290" t="s">
        <v>42</v>
      </c>
      <c r="B1" s="292" t="s">
        <v>43</v>
      </c>
      <c r="C1" s="294" t="s">
        <v>41</v>
      </c>
      <c r="D1" s="296" t="s">
        <v>132</v>
      </c>
      <c r="E1" s="297" t="s">
        <v>9</v>
      </c>
    </row>
    <row r="2" spans="1:5">
      <c r="A2" s="291"/>
      <c r="B2" s="293"/>
      <c r="C2" s="295" t="s">
        <v>125</v>
      </c>
      <c r="D2" s="295" t="s">
        <v>126</v>
      </c>
      <c r="E2" s="298" t="s">
        <v>127</v>
      </c>
    </row>
    <row r="3" spans="1:5">
      <c r="A3" s="200">
        <v>0</v>
      </c>
      <c r="B3" s="201">
        <v>1</v>
      </c>
      <c r="C3" s="202">
        <v>1</v>
      </c>
      <c r="D3" s="202">
        <v>1</v>
      </c>
      <c r="E3" s="203">
        <f>SQRT(B3/D3)</f>
        <v>1</v>
      </c>
    </row>
    <row r="4" spans="1:5">
      <c r="A4" s="200">
        <v>100</v>
      </c>
      <c r="B4" s="201">
        <v>1</v>
      </c>
      <c r="C4" s="202">
        <v>1</v>
      </c>
      <c r="D4" s="202">
        <v>1</v>
      </c>
      <c r="E4" s="203">
        <f t="shared" ref="E4:E14" si="0">SQRT(B4/D4)</f>
        <v>1</v>
      </c>
    </row>
    <row r="5" spans="1:5">
      <c r="A5" s="200">
        <v>200</v>
      </c>
      <c r="B5" s="201">
        <v>1</v>
      </c>
      <c r="C5" s="202">
        <v>0.80700000000000005</v>
      </c>
      <c r="D5" s="202">
        <v>0.9</v>
      </c>
      <c r="E5" s="203">
        <f t="shared" si="0"/>
        <v>1.0540925533894598</v>
      </c>
    </row>
    <row r="6" spans="1:5">
      <c r="A6" s="200">
        <v>300</v>
      </c>
      <c r="B6" s="201">
        <v>1</v>
      </c>
      <c r="C6" s="202">
        <v>0.61299999999999999</v>
      </c>
      <c r="D6" s="202">
        <v>0.8</v>
      </c>
      <c r="E6" s="203">
        <f t="shared" si="0"/>
        <v>1.1180339887498949</v>
      </c>
    </row>
    <row r="7" spans="1:5">
      <c r="A7" s="200">
        <v>400</v>
      </c>
      <c r="B7" s="201">
        <v>1</v>
      </c>
      <c r="C7" s="202">
        <v>0.42</v>
      </c>
      <c r="D7" s="202">
        <v>0.7</v>
      </c>
      <c r="E7" s="203">
        <f t="shared" si="0"/>
        <v>1.1952286093343936</v>
      </c>
    </row>
    <row r="8" spans="1:5">
      <c r="A8" s="200">
        <v>500</v>
      </c>
      <c r="B8" s="201">
        <v>0.78</v>
      </c>
      <c r="C8" s="202">
        <v>0.36</v>
      </c>
      <c r="D8" s="202">
        <v>0.6</v>
      </c>
      <c r="E8" s="203">
        <f t="shared" si="0"/>
        <v>1.1401754250991381</v>
      </c>
    </row>
    <row r="9" spans="1:5">
      <c r="A9" s="200">
        <v>600</v>
      </c>
      <c r="B9" s="201">
        <v>0.47</v>
      </c>
      <c r="C9" s="202">
        <v>0.18</v>
      </c>
      <c r="D9" s="202">
        <v>0.31</v>
      </c>
      <c r="E9" s="203">
        <f t="shared" si="0"/>
        <v>1.2313119150962784</v>
      </c>
    </row>
    <row r="10" spans="1:5">
      <c r="A10" s="200">
        <v>700</v>
      </c>
      <c r="B10" s="201">
        <v>0.23</v>
      </c>
      <c r="C10" s="202">
        <v>7.4999999999999997E-2</v>
      </c>
      <c r="D10" s="202">
        <v>0.13</v>
      </c>
      <c r="E10" s="203">
        <f t="shared" si="0"/>
        <v>1.3301243435223524</v>
      </c>
    </row>
    <row r="11" spans="1:5">
      <c r="A11" s="200">
        <v>800</v>
      </c>
      <c r="B11" s="201">
        <v>0.11</v>
      </c>
      <c r="C11" s="202">
        <v>0.05</v>
      </c>
      <c r="D11" s="202">
        <v>0.09</v>
      </c>
      <c r="E11" s="203">
        <f t="shared" si="0"/>
        <v>1.1055415967851334</v>
      </c>
    </row>
    <row r="12" spans="1:5">
      <c r="A12" s="200">
        <v>900</v>
      </c>
      <c r="B12" s="201">
        <v>0.06</v>
      </c>
      <c r="C12" s="202">
        <v>3.7499999999999999E-2</v>
      </c>
      <c r="D12" s="202">
        <v>6.7500000000000004E-2</v>
      </c>
      <c r="E12" s="203">
        <f t="shared" si="0"/>
        <v>0.94280904158206336</v>
      </c>
    </row>
    <row r="13" spans="1:5">
      <c r="A13" s="200">
        <v>1000</v>
      </c>
      <c r="B13" s="201">
        <v>0.04</v>
      </c>
      <c r="C13" s="202">
        <v>2.5000000000000001E-2</v>
      </c>
      <c r="D13" s="202">
        <v>4.4999999999999998E-2</v>
      </c>
      <c r="E13" s="203">
        <f t="shared" si="0"/>
        <v>0.94280904158206336</v>
      </c>
    </row>
    <row r="14" spans="1:5">
      <c r="A14" s="200">
        <v>1100</v>
      </c>
      <c r="B14" s="201">
        <v>0.02</v>
      </c>
      <c r="C14" s="202">
        <v>1.2500000000000001E-2</v>
      </c>
      <c r="D14" s="202">
        <v>2.2499999999999999E-2</v>
      </c>
      <c r="E14" s="203">
        <f t="shared" si="0"/>
        <v>0.94280904158206336</v>
      </c>
    </row>
    <row r="15" spans="1:5" ht="13.5" thickBot="1">
      <c r="A15" s="204">
        <v>1200</v>
      </c>
      <c r="B15" s="205">
        <v>0</v>
      </c>
      <c r="C15" s="206">
        <v>0</v>
      </c>
      <c r="D15" s="206">
        <v>0</v>
      </c>
      <c r="E15" s="207" t="s">
        <v>88</v>
      </c>
    </row>
  </sheetData>
  <sheetProtection selectLockedCells="1" selectUnlockedCells="1"/>
  <customSheetViews>
    <customSheetView guid="{56E0D05E-C3B0-4A86-B9AD-C3673A46D46E}" scale="125" showGridLines="0">
      <selection sqref="A1:A2"/>
      <pageMargins left="0.98425196850393704" right="0.98425196850393704" top="0.98425196850393704" bottom="1.1811023622047245" header="0.49212598425196852" footer="0.59055118110236227"/>
      <pageSetup paperSize="9" orientation="portrait" horizontalDpi="4294967292" verticalDpi="4294967292"/>
      <headerFooter alignWithMargins="0"/>
    </customSheetView>
  </customSheetViews>
  <mergeCells count="5">
    <mergeCell ref="A1:A2"/>
    <mergeCell ref="B1:B2"/>
    <mergeCell ref="C1:C2"/>
    <mergeCell ref="D1:D2"/>
    <mergeCell ref="E1:E2"/>
  </mergeCells>
  <phoneticPr fontId="0" type="noConversion"/>
  <pageMargins left="0.98425196850393704" right="0.98425196850393704" top="0.98425196850393704" bottom="1.1811023622047245" header="0.49212598425196852" footer="0.59055118110236227"/>
  <pageSetup paperSize="9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36"/>
  <sheetViews>
    <sheetView showGridLines="0" zoomScale="125" zoomScaleNormal="125" workbookViewId="0">
      <pane ySplit="3" topLeftCell="A4" activePane="bottomLeft" state="frozen"/>
      <selection activeCell="S1" sqref="S1"/>
      <selection pane="bottomLeft"/>
    </sheetView>
  </sheetViews>
  <sheetFormatPr defaultColWidth="8.85546875" defaultRowHeight="12.75"/>
  <cols>
    <col min="1" max="1" width="17.42578125" style="1" bestFit="1" customWidth="1"/>
    <col min="2" max="2" width="10.85546875" style="2" bestFit="1" customWidth="1"/>
    <col min="3" max="3" width="9.42578125" style="1" bestFit="1" customWidth="1"/>
    <col min="4" max="4" width="5.140625" style="1" bestFit="1" customWidth="1"/>
    <col min="5" max="5" width="5.28515625" style="220" bestFit="1" customWidth="1"/>
    <col min="6" max="7" width="5.140625" style="1" bestFit="1" customWidth="1"/>
    <col min="8" max="21" width="10.7109375" style="2" customWidth="1"/>
    <col min="22" max="31" width="5.140625" style="116" customWidth="1"/>
    <col min="32" max="35" width="5.140625" style="1" customWidth="1"/>
    <col min="36" max="36" width="5.42578125" style="62" customWidth="1"/>
    <col min="37" max="37" width="5.28515625" style="62" customWidth="1"/>
    <col min="38" max="38" width="5.7109375" style="6" customWidth="1"/>
    <col min="39" max="39" width="6.42578125" style="6" bestFit="1" customWidth="1"/>
    <col min="40" max="40" width="5.7109375" style="6" customWidth="1"/>
    <col min="41" max="41" width="9.28515625" style="3" customWidth="1"/>
    <col min="42" max="42" width="20.28515625" style="1" customWidth="1"/>
    <col min="43" max="16384" width="8.85546875" style="1"/>
  </cols>
  <sheetData>
    <row r="1" spans="1:43" s="7" customFormat="1" ht="23.1" customHeight="1">
      <c r="A1" s="64" t="s">
        <v>138</v>
      </c>
      <c r="B1" s="65" t="s">
        <v>142</v>
      </c>
      <c r="C1" s="305" t="s">
        <v>139</v>
      </c>
      <c r="D1" s="305"/>
      <c r="E1" s="305"/>
      <c r="F1" s="305"/>
      <c r="G1" s="305"/>
      <c r="H1" s="306" t="s">
        <v>146</v>
      </c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8"/>
      <c r="V1" s="301" t="s">
        <v>90</v>
      </c>
      <c r="W1" s="302"/>
      <c r="X1" s="302"/>
      <c r="Y1" s="302"/>
      <c r="Z1" s="303"/>
      <c r="AA1" s="303"/>
      <c r="AB1" s="303"/>
      <c r="AC1" s="303"/>
      <c r="AD1" s="303"/>
      <c r="AE1" s="304"/>
      <c r="AF1" s="86" t="s">
        <v>31</v>
      </c>
      <c r="AG1" s="87"/>
      <c r="AH1" s="87"/>
      <c r="AI1" s="88"/>
      <c r="AJ1" s="299" t="s">
        <v>140</v>
      </c>
      <c r="AK1" s="299"/>
      <c r="AL1" s="299"/>
      <c r="AM1" s="299"/>
      <c r="AN1" s="299"/>
      <c r="AO1" s="300"/>
      <c r="AP1" s="66" t="s">
        <v>141</v>
      </c>
    </row>
    <row r="2" spans="1:43" ht="15">
      <c r="A2" s="67" t="s">
        <v>56</v>
      </c>
      <c r="B2" s="68" t="s">
        <v>147</v>
      </c>
      <c r="C2" s="69" t="s">
        <v>103</v>
      </c>
      <c r="D2" s="69" t="s">
        <v>60</v>
      </c>
      <c r="E2" s="69" t="s">
        <v>26</v>
      </c>
      <c r="F2" s="69" t="s">
        <v>148</v>
      </c>
      <c r="G2" s="69" t="s">
        <v>61</v>
      </c>
      <c r="H2" s="70" t="s">
        <v>265</v>
      </c>
      <c r="I2" s="71" t="s">
        <v>149</v>
      </c>
      <c r="J2" s="71" t="s">
        <v>266</v>
      </c>
      <c r="K2" s="71" t="s">
        <v>109</v>
      </c>
      <c r="L2" s="72" t="s">
        <v>111</v>
      </c>
      <c r="M2" s="71" t="s">
        <v>16</v>
      </c>
      <c r="N2" s="71" t="s">
        <v>18</v>
      </c>
      <c r="O2" s="73" t="s">
        <v>19</v>
      </c>
      <c r="P2" s="71" t="s">
        <v>20</v>
      </c>
      <c r="Q2" s="71" t="s">
        <v>21</v>
      </c>
      <c r="R2" s="71" t="s">
        <v>22</v>
      </c>
      <c r="S2" s="71" t="s">
        <v>23</v>
      </c>
      <c r="T2" s="72" t="s">
        <v>25</v>
      </c>
      <c r="U2" s="74" t="s">
        <v>24</v>
      </c>
      <c r="V2" s="313" t="s">
        <v>89</v>
      </c>
      <c r="W2" s="314"/>
      <c r="X2" s="314"/>
      <c r="Y2" s="314"/>
      <c r="Z2" s="315"/>
      <c r="AA2" s="316" t="s">
        <v>121</v>
      </c>
      <c r="AB2" s="314"/>
      <c r="AC2" s="314"/>
      <c r="AD2" s="314"/>
      <c r="AE2" s="317"/>
      <c r="AF2" s="309" t="s">
        <v>33</v>
      </c>
      <c r="AG2" s="310"/>
      <c r="AH2" s="311" t="s">
        <v>34</v>
      </c>
      <c r="AI2" s="312"/>
      <c r="AJ2" s="57" t="s">
        <v>59</v>
      </c>
      <c r="AK2" s="58" t="s">
        <v>55</v>
      </c>
      <c r="AL2" s="8" t="s">
        <v>150</v>
      </c>
      <c r="AM2" s="8" t="s">
        <v>57</v>
      </c>
      <c r="AN2" s="8" t="s">
        <v>58</v>
      </c>
      <c r="AO2" s="63" t="s">
        <v>108</v>
      </c>
      <c r="AP2" s="43"/>
    </row>
    <row r="3" spans="1:43" ht="13.5">
      <c r="A3" s="75"/>
      <c r="B3" s="76" t="s">
        <v>143</v>
      </c>
      <c r="C3" s="77" t="s">
        <v>144</v>
      </c>
      <c r="D3" s="77" t="s">
        <v>144</v>
      </c>
      <c r="E3" s="77" t="s">
        <v>144</v>
      </c>
      <c r="F3" s="77" t="s">
        <v>144</v>
      </c>
      <c r="G3" s="77" t="s">
        <v>144</v>
      </c>
      <c r="H3" s="78" t="s">
        <v>145</v>
      </c>
      <c r="I3" s="79" t="s">
        <v>145</v>
      </c>
      <c r="J3" s="79" t="s">
        <v>110</v>
      </c>
      <c r="K3" s="79" t="s">
        <v>32</v>
      </c>
      <c r="L3" s="80" t="s">
        <v>15</v>
      </c>
      <c r="M3" s="79" t="s">
        <v>17</v>
      </c>
      <c r="N3" s="79" t="s">
        <v>17</v>
      </c>
      <c r="O3" s="81" t="s">
        <v>144</v>
      </c>
      <c r="P3" s="79" t="s">
        <v>15</v>
      </c>
      <c r="Q3" s="79" t="s">
        <v>17</v>
      </c>
      <c r="R3" s="79" t="s">
        <v>17</v>
      </c>
      <c r="S3" s="79" t="s">
        <v>144</v>
      </c>
      <c r="T3" s="80" t="s">
        <v>15</v>
      </c>
      <c r="U3" s="79" t="s">
        <v>17</v>
      </c>
      <c r="V3" s="107" t="s">
        <v>27</v>
      </c>
      <c r="W3" s="108" t="s">
        <v>28</v>
      </c>
      <c r="X3" s="108" t="s">
        <v>29</v>
      </c>
      <c r="Y3" s="108" t="s">
        <v>30</v>
      </c>
      <c r="Z3" s="108" t="s">
        <v>54</v>
      </c>
      <c r="AA3" s="109" t="s">
        <v>27</v>
      </c>
      <c r="AB3" s="108" t="s">
        <v>28</v>
      </c>
      <c r="AC3" s="108" t="s">
        <v>29</v>
      </c>
      <c r="AD3" s="108" t="s">
        <v>30</v>
      </c>
      <c r="AE3" s="110" t="s">
        <v>54</v>
      </c>
      <c r="AF3" s="90" t="s">
        <v>104</v>
      </c>
      <c r="AG3" s="89" t="s">
        <v>105</v>
      </c>
      <c r="AH3" s="90" t="s">
        <v>106</v>
      </c>
      <c r="AI3" s="91" t="s">
        <v>105</v>
      </c>
      <c r="AJ3" s="82"/>
      <c r="AK3" s="82" t="s">
        <v>56</v>
      </c>
      <c r="AL3" s="83"/>
      <c r="AM3" s="83"/>
      <c r="AN3" s="83"/>
      <c r="AO3" s="84" t="s">
        <v>143</v>
      </c>
      <c r="AP3" s="85"/>
    </row>
    <row r="4" spans="1:43" ht="13.5" customHeight="1">
      <c r="A4" s="9" t="s">
        <v>56</v>
      </c>
      <c r="B4" s="30">
        <v>0</v>
      </c>
      <c r="C4" s="11"/>
      <c r="D4" s="11"/>
      <c r="E4" s="215"/>
      <c r="F4" s="11"/>
      <c r="G4" s="11"/>
      <c r="H4" s="33"/>
      <c r="I4" s="12"/>
      <c r="J4" s="12"/>
      <c r="K4" s="12"/>
      <c r="L4" s="47"/>
      <c r="M4" s="13"/>
      <c r="N4" s="13"/>
      <c r="O4" s="48"/>
      <c r="P4" s="13"/>
      <c r="Q4" s="13"/>
      <c r="R4" s="13"/>
      <c r="S4" s="12"/>
      <c r="T4" s="47"/>
      <c r="U4" s="34"/>
      <c r="V4" s="117"/>
      <c r="W4" s="118"/>
      <c r="X4" s="118"/>
      <c r="Y4" s="118"/>
      <c r="Z4" s="118"/>
      <c r="AA4" s="119"/>
      <c r="AB4" s="118"/>
      <c r="AC4" s="118"/>
      <c r="AD4" s="118"/>
      <c r="AE4" s="120"/>
      <c r="AF4" s="121"/>
      <c r="AG4" s="122"/>
      <c r="AH4" s="123"/>
      <c r="AI4" s="124"/>
      <c r="AJ4" s="59"/>
      <c r="AK4" s="59"/>
      <c r="AL4" s="14"/>
      <c r="AM4" s="14"/>
      <c r="AN4" s="14"/>
      <c r="AO4" s="15"/>
      <c r="AP4" s="44" t="str">
        <f t="shared" ref="AP4:AP67" si="0">A5</f>
        <v>CF CHS 76,1 x 5</v>
      </c>
    </row>
    <row r="5" spans="1:43" ht="13.5" customHeight="1">
      <c r="A5" s="9" t="s">
        <v>292</v>
      </c>
      <c r="B5" s="30">
        <f>AO5</f>
        <v>80.776049061534621</v>
      </c>
      <c r="C5" s="11">
        <v>76.099999999999994</v>
      </c>
      <c r="D5" s="11"/>
      <c r="E5" s="215" t="s">
        <v>293</v>
      </c>
      <c r="F5" s="11"/>
      <c r="G5" s="11"/>
      <c r="H5" s="33">
        <v>8.7671640785566964</v>
      </c>
      <c r="I5" s="12">
        <v>8.9346895068093719</v>
      </c>
      <c r="J5" s="12">
        <v>1116.8361883511714</v>
      </c>
      <c r="K5" s="12">
        <v>0.23907520093818324</v>
      </c>
      <c r="L5" s="47">
        <v>709220.29655293818</v>
      </c>
      <c r="M5" s="13">
        <v>18639.166795083787</v>
      </c>
      <c r="N5" s="13">
        <v>25317.716666666667</v>
      </c>
      <c r="O5" s="48">
        <v>25.199727181062897</v>
      </c>
      <c r="P5" s="13">
        <v>709220.29655293818</v>
      </c>
      <c r="Q5" s="13">
        <v>18639.166795083787</v>
      </c>
      <c r="R5" s="13">
        <v>25317.716666666667</v>
      </c>
      <c r="S5" s="12">
        <v>25.199727181062897</v>
      </c>
      <c r="T5" s="47">
        <v>1418440.5931058764</v>
      </c>
      <c r="U5" s="34"/>
      <c r="V5" s="117">
        <v>1</v>
      </c>
      <c r="W5" s="118">
        <v>1</v>
      </c>
      <c r="X5" s="118">
        <v>1</v>
      </c>
      <c r="Y5" s="118">
        <v>1</v>
      </c>
      <c r="Z5" s="118">
        <v>1</v>
      </c>
      <c r="AA5" s="119">
        <v>1</v>
      </c>
      <c r="AB5" s="118">
        <v>1</v>
      </c>
      <c r="AC5" s="118">
        <v>1</v>
      </c>
      <c r="AD5" s="118">
        <v>1</v>
      </c>
      <c r="AE5" s="120">
        <v>1</v>
      </c>
      <c r="AF5" s="125">
        <f>K5/J5*1000000</f>
        <v>214.0646976090014</v>
      </c>
      <c r="AG5" s="123"/>
      <c r="AH5" s="126"/>
      <c r="AI5" s="124"/>
      <c r="AJ5" s="59" t="s">
        <v>58</v>
      </c>
      <c r="AK5" s="59">
        <f t="shared" ref="AK5:AK59" si="1">IF(AJ5="a0",0.13,IF(AJ5="a",0.21,IF(AJ5="b",0.34,IF(AJ5="c",0.49,0.76))))</f>
        <v>0.49</v>
      </c>
      <c r="AL5" s="14">
        <f>IF(head!F$48="S235",235,IF(head!F$48="S275",275,IF(head!F$48="S355",355,IF(head!F$48="S420",420,460))))^0.5*head!$I$40*1000/(S5*3.1416*210000^0.5)</f>
        <v>1.5211780751060089</v>
      </c>
      <c r="AM5" s="14">
        <f t="shared" ref="AM5:AM59" si="2">0.5*(1+AK5*(AL5-0.2)+AL5^2)</f>
        <v>1.9806799964925834</v>
      </c>
      <c r="AN5" s="14">
        <f t="shared" ref="AN5:AN59" si="3">IF(AL5&lt;=0.2,1,1/(AM5+(AM5^2-AL5^2)^0.5))</f>
        <v>0.307769278907782</v>
      </c>
      <c r="AO5" s="15">
        <f>IF(head!F$48="S235",235,IF(head!F$48="S275",275,IF(head!F$48="S355",355,IF(head!F$48="S420",420,460))))*AN5*J5/1000</f>
        <v>80.776049061534621</v>
      </c>
      <c r="AP5" s="44" t="str">
        <f t="shared" si="0"/>
        <v>CF CHS 76,1 x 5,6</v>
      </c>
      <c r="AQ5" s="2"/>
    </row>
    <row r="6" spans="1:43" ht="13.5" customHeight="1">
      <c r="A6" s="9" t="s">
        <v>294</v>
      </c>
      <c r="B6" s="30">
        <f t="shared" ref="B6:B69" si="4">AO6</f>
        <v>88.621580526498647</v>
      </c>
      <c r="C6" s="11">
        <v>76.099999999999994</v>
      </c>
      <c r="D6" s="11"/>
      <c r="E6" s="215" t="s">
        <v>295</v>
      </c>
      <c r="F6" s="11"/>
      <c r="G6" s="11"/>
      <c r="H6" s="33">
        <v>9.736361120152413</v>
      </c>
      <c r="I6" s="12">
        <v>9.9224062370980004</v>
      </c>
      <c r="J6" s="12">
        <v>1240.3007796372501</v>
      </c>
      <c r="K6" s="12">
        <v>0.23907520093818324</v>
      </c>
      <c r="L6" s="47">
        <v>775437.59780518326</v>
      </c>
      <c r="M6" s="13">
        <v>20379.437524446344</v>
      </c>
      <c r="N6" s="13">
        <v>27891.938666666665</v>
      </c>
      <c r="O6" s="48">
        <v>25.004024676039656</v>
      </c>
      <c r="P6" s="13">
        <v>775437.59780518326</v>
      </c>
      <c r="Q6" s="13">
        <v>20379.437524446344</v>
      </c>
      <c r="R6" s="13">
        <v>27891.938666666665</v>
      </c>
      <c r="S6" s="12">
        <v>25.004024676039656</v>
      </c>
      <c r="T6" s="47">
        <v>1550875.1956103665</v>
      </c>
      <c r="U6" s="34"/>
      <c r="V6" s="117">
        <v>1</v>
      </c>
      <c r="W6" s="118">
        <v>1</v>
      </c>
      <c r="X6" s="118">
        <v>1</v>
      </c>
      <c r="Y6" s="118">
        <v>1</v>
      </c>
      <c r="Z6" s="118">
        <v>1</v>
      </c>
      <c r="AA6" s="119">
        <v>1</v>
      </c>
      <c r="AB6" s="118">
        <v>1</v>
      </c>
      <c r="AC6" s="118">
        <v>1</v>
      </c>
      <c r="AD6" s="118">
        <v>1</v>
      </c>
      <c r="AE6" s="120">
        <v>1</v>
      </c>
      <c r="AF6" s="125">
        <f t="shared" ref="AF6:AF59" si="5">K6/J6*1000000</f>
        <v>192.75582573454918</v>
      </c>
      <c r="AG6" s="123"/>
      <c r="AH6" s="126"/>
      <c r="AI6" s="124"/>
      <c r="AJ6" s="59" t="s">
        <v>58</v>
      </c>
      <c r="AK6" s="59">
        <f t="shared" si="1"/>
        <v>0.49</v>
      </c>
      <c r="AL6" s="14">
        <f>IF(head!F$48="S235",235,IF(head!F$48="S275",275,IF(head!F$48="S355",355,IF(head!F$48="S420",420,460))))^0.5*head!$I$40*1000/(S6*3.1416*210000^0.5)</f>
        <v>1.5330840927868326</v>
      </c>
      <c r="AM6" s="14">
        <f t="shared" si="2"/>
        <v>2.0017790205107868</v>
      </c>
      <c r="AN6" s="14">
        <f t="shared" si="3"/>
        <v>0.30404972311127026</v>
      </c>
      <c r="AO6" s="15">
        <f>IF(head!F$48="S235",235,IF(head!F$48="S275",275,IF(head!F$48="S355",355,IF(head!F$48="S420",420,460))))*AN6*J6/1000</f>
        <v>88.621580526498647</v>
      </c>
      <c r="AP6" s="44" t="str">
        <f t="shared" si="0"/>
        <v>CF CHS 76,1 x 6,3</v>
      </c>
      <c r="AQ6" s="2"/>
    </row>
    <row r="7" spans="1:43" ht="13.5" customHeight="1">
      <c r="A7" s="9" t="s">
        <v>296</v>
      </c>
      <c r="B7" s="30">
        <f t="shared" si="4"/>
        <v>97.317642900819578</v>
      </c>
      <c r="C7" s="11">
        <v>76.099999999999994</v>
      </c>
      <c r="D7" s="11"/>
      <c r="E7" s="215" t="s">
        <v>297</v>
      </c>
      <c r="F7" s="11"/>
      <c r="G7" s="11"/>
      <c r="H7" s="33">
        <v>10.84464903489317</v>
      </c>
      <c r="I7" s="12">
        <v>11.051871627916606</v>
      </c>
      <c r="J7" s="12">
        <v>1381.4839534895757</v>
      </c>
      <c r="K7" s="12">
        <v>0.23907520093818324</v>
      </c>
      <c r="L7" s="47">
        <v>848184.52235916897</v>
      </c>
      <c r="M7" s="13">
        <v>22291.314648072774</v>
      </c>
      <c r="N7" s="13">
        <v>30777.200999999994</v>
      </c>
      <c r="O7" s="48">
        <v>24.778342357793022</v>
      </c>
      <c r="P7" s="13">
        <v>848184.52235916897</v>
      </c>
      <c r="Q7" s="13">
        <v>22291.314648072774</v>
      </c>
      <c r="R7" s="13">
        <v>30777.200999999994</v>
      </c>
      <c r="S7" s="12">
        <v>24.778342357793022</v>
      </c>
      <c r="T7" s="47">
        <v>1696369.0447183379</v>
      </c>
      <c r="U7" s="34"/>
      <c r="V7" s="117">
        <v>1</v>
      </c>
      <c r="W7" s="118">
        <v>1</v>
      </c>
      <c r="X7" s="118">
        <v>1</v>
      </c>
      <c r="Y7" s="118">
        <v>1</v>
      </c>
      <c r="Z7" s="118">
        <v>1</v>
      </c>
      <c r="AA7" s="119">
        <v>1</v>
      </c>
      <c r="AB7" s="118">
        <v>1</v>
      </c>
      <c r="AC7" s="118">
        <v>1</v>
      </c>
      <c r="AD7" s="118">
        <v>1</v>
      </c>
      <c r="AE7" s="120">
        <v>1</v>
      </c>
      <c r="AF7" s="125">
        <f t="shared" si="5"/>
        <v>173.05680629462864</v>
      </c>
      <c r="AG7" s="123"/>
      <c r="AH7" s="126"/>
      <c r="AI7" s="124"/>
      <c r="AJ7" s="59" t="s">
        <v>58</v>
      </c>
      <c r="AK7" s="59">
        <f t="shared" si="1"/>
        <v>0.49</v>
      </c>
      <c r="AL7" s="14">
        <f>IF(head!F$48="S235",235,IF(head!F$48="S275",275,IF(head!F$48="S355",355,IF(head!F$48="S420",420,460))))^0.5*head!$I$40*1000/(S7*3.1416*210000^0.5)</f>
        <v>1.5470474954685438</v>
      </c>
      <c r="AM7" s="14">
        <f t="shared" si="2"/>
        <v>2.0267046130075403</v>
      </c>
      <c r="AN7" s="14">
        <f t="shared" si="3"/>
        <v>0.29976289505147302</v>
      </c>
      <c r="AO7" s="15">
        <f>IF(head!F$48="S235",235,IF(head!F$48="S275",275,IF(head!F$48="S355",355,IF(head!F$48="S420",420,460))))*AN7*J7/1000</f>
        <v>97.317642900819578</v>
      </c>
      <c r="AP7" s="44" t="str">
        <f t="shared" si="0"/>
        <v>CF CHS 76,1 x 7,1</v>
      </c>
      <c r="AQ7" s="2"/>
    </row>
    <row r="8" spans="1:43" ht="13.5" customHeight="1">
      <c r="A8" s="9" t="s">
        <v>298</v>
      </c>
      <c r="B8" s="30">
        <f t="shared" si="4"/>
        <v>106.67250476835838</v>
      </c>
      <c r="C8" s="11">
        <v>76.099999999999994</v>
      </c>
      <c r="D8" s="11"/>
      <c r="E8" s="215" t="s">
        <v>299</v>
      </c>
      <c r="F8" s="11"/>
      <c r="G8" s="11"/>
      <c r="H8" s="33">
        <v>12.081669991800073</v>
      </c>
      <c r="I8" s="12">
        <v>12.312529927949118</v>
      </c>
      <c r="J8" s="12">
        <v>1539.0662409936399</v>
      </c>
      <c r="K8" s="12">
        <v>0.23907520093818324</v>
      </c>
      <c r="L8" s="47">
        <v>925634.83782240085</v>
      </c>
      <c r="M8" s="13">
        <v>24326.802570890959</v>
      </c>
      <c r="N8" s="13">
        <v>33922.403666666665</v>
      </c>
      <c r="O8" s="48">
        <v>24.523993353448777</v>
      </c>
      <c r="P8" s="13">
        <v>925634.83782240085</v>
      </c>
      <c r="Q8" s="13">
        <v>24326.802570890959</v>
      </c>
      <c r="R8" s="13">
        <v>33922.403666666665</v>
      </c>
      <c r="S8" s="12">
        <v>24.523993353448777</v>
      </c>
      <c r="T8" s="47">
        <v>1851269.6756448017</v>
      </c>
      <c r="U8" s="34"/>
      <c r="V8" s="117">
        <v>1</v>
      </c>
      <c r="W8" s="118">
        <v>1</v>
      </c>
      <c r="X8" s="118">
        <v>1</v>
      </c>
      <c r="Y8" s="118">
        <v>1</v>
      </c>
      <c r="Z8" s="118">
        <v>1</v>
      </c>
      <c r="AA8" s="119">
        <v>1</v>
      </c>
      <c r="AB8" s="118">
        <v>1</v>
      </c>
      <c r="AC8" s="118">
        <v>1</v>
      </c>
      <c r="AD8" s="118">
        <v>1</v>
      </c>
      <c r="AE8" s="120">
        <v>1</v>
      </c>
      <c r="AF8" s="125">
        <f t="shared" si="5"/>
        <v>155.33782404572358</v>
      </c>
      <c r="AG8" s="123"/>
      <c r="AH8" s="126"/>
      <c r="AI8" s="124"/>
      <c r="AJ8" s="59" t="s">
        <v>58</v>
      </c>
      <c r="AK8" s="59">
        <f t="shared" si="1"/>
        <v>0.49</v>
      </c>
      <c r="AL8" s="14">
        <f>IF(head!F$48="S235",235,IF(head!F$48="S275",275,IF(head!F$48="S355",355,IF(head!F$48="S420",420,460))))^0.5*head!$I$40*1000/(S8*3.1416*210000^0.5)</f>
        <v>1.5630925980941466</v>
      </c>
      <c r="AM8" s="14">
        <f t="shared" si="2"/>
        <v>2.0555869216414204</v>
      </c>
      <c r="AN8" s="14">
        <f t="shared" si="3"/>
        <v>0.29493568250364616</v>
      </c>
      <c r="AO8" s="15">
        <f>IF(head!F$48="S235",235,IF(head!F$48="S275",275,IF(head!F$48="S355",355,IF(head!F$48="S420",420,460))))*AN8*J8/1000</f>
        <v>106.67250476835838</v>
      </c>
      <c r="AP8" s="44" t="str">
        <f t="shared" si="0"/>
        <v>CF CHS 76,1 x 8</v>
      </c>
      <c r="AQ8" s="2"/>
    </row>
    <row r="9" spans="1:43" ht="13.5" customHeight="1">
      <c r="A9" s="9" t="s">
        <v>300</v>
      </c>
      <c r="B9" s="30">
        <f t="shared" si="4"/>
        <v>116.48079239258698</v>
      </c>
      <c r="C9" s="11">
        <v>76.099999999999994</v>
      </c>
      <c r="D9" s="11"/>
      <c r="E9" s="215" t="s">
        <v>301</v>
      </c>
      <c r="F9" s="11"/>
      <c r="G9" s="11"/>
      <c r="H9" s="33">
        <v>13.435586469754394</v>
      </c>
      <c r="I9" s="12">
        <v>13.692317421405752</v>
      </c>
      <c r="J9" s="12">
        <v>1711.5396776757191</v>
      </c>
      <c r="K9" s="12">
        <v>0.23907520093818324</v>
      </c>
      <c r="L9" s="47">
        <v>1005874.0079946171</v>
      </c>
      <c r="M9" s="13">
        <v>26435.58496700702</v>
      </c>
      <c r="N9" s="13">
        <v>37271.546666666662</v>
      </c>
      <c r="O9" s="48">
        <v>24.242550402133848</v>
      </c>
      <c r="P9" s="13">
        <v>1005874.0079946171</v>
      </c>
      <c r="Q9" s="13">
        <v>26435.58496700702</v>
      </c>
      <c r="R9" s="13">
        <v>37271.546666666662</v>
      </c>
      <c r="S9" s="12">
        <v>24.242550402133848</v>
      </c>
      <c r="T9" s="47">
        <v>2011748.0159892342</v>
      </c>
      <c r="U9" s="34"/>
      <c r="V9" s="117">
        <v>1</v>
      </c>
      <c r="W9" s="118">
        <v>1</v>
      </c>
      <c r="X9" s="118">
        <v>1</v>
      </c>
      <c r="Y9" s="118">
        <v>1</v>
      </c>
      <c r="Z9" s="118">
        <v>1</v>
      </c>
      <c r="AA9" s="119">
        <v>1</v>
      </c>
      <c r="AB9" s="118">
        <v>1</v>
      </c>
      <c r="AC9" s="118">
        <v>1</v>
      </c>
      <c r="AD9" s="118">
        <v>1</v>
      </c>
      <c r="AE9" s="120">
        <v>1</v>
      </c>
      <c r="AF9" s="125">
        <f t="shared" si="5"/>
        <v>139.68428781204113</v>
      </c>
      <c r="AG9" s="123"/>
      <c r="AH9" s="126"/>
      <c r="AI9" s="124"/>
      <c r="AJ9" s="59" t="s">
        <v>58</v>
      </c>
      <c r="AK9" s="59">
        <f t="shared" si="1"/>
        <v>0.49</v>
      </c>
      <c r="AL9" s="14">
        <f>IF(head!F$48="S235",235,IF(head!F$48="S275",275,IF(head!F$48="S355",355,IF(head!F$48="S420",420,460))))^0.5*head!$I$40*1000/(S9*3.1416*210000^0.5)</f>
        <v>1.581239261159243</v>
      </c>
      <c r="AM9" s="14">
        <f t="shared" si="2"/>
        <v>2.0885624194997288</v>
      </c>
      <c r="AN9" s="14">
        <f t="shared" si="3"/>
        <v>0.28960061681102661</v>
      </c>
      <c r="AO9" s="15">
        <f>IF(head!F$48="S235",235,IF(head!F$48="S275",275,IF(head!F$48="S355",355,IF(head!F$48="S420",420,460))))*AN9*J9/1000</f>
        <v>116.48079239258698</v>
      </c>
      <c r="AP9" s="44" t="str">
        <f t="shared" si="0"/>
        <v>CF CHS 76,1 x 8,8</v>
      </c>
      <c r="AQ9" s="2"/>
    </row>
    <row r="10" spans="1:43" ht="13.5" customHeight="1">
      <c r="A10" s="9" t="s">
        <v>302</v>
      </c>
      <c r="B10" s="30">
        <f t="shared" si="4"/>
        <v>124.58881502440437</v>
      </c>
      <c r="C10" s="11">
        <v>76.099999999999994</v>
      </c>
      <c r="D10" s="11"/>
      <c r="E10" s="215" t="s">
        <v>303</v>
      </c>
      <c r="F10" s="11"/>
      <c r="G10" s="11"/>
      <c r="H10" s="33">
        <v>14.605528140321848</v>
      </c>
      <c r="I10" s="12">
        <v>14.884614665296152</v>
      </c>
      <c r="J10" s="12">
        <v>1860.5768331620191</v>
      </c>
      <c r="K10" s="12">
        <v>0.23907520093818324</v>
      </c>
      <c r="L10" s="47">
        <v>1071396.8893290581</v>
      </c>
      <c r="M10" s="13">
        <v>28157.605501420716</v>
      </c>
      <c r="N10" s="13">
        <v>40084.909333333329</v>
      </c>
      <c r="O10" s="48">
        <v>23.99669248042321</v>
      </c>
      <c r="P10" s="13">
        <v>1071396.8893290581</v>
      </c>
      <c r="Q10" s="13">
        <v>28157.605501420716</v>
      </c>
      <c r="R10" s="13">
        <v>40084.909333333329</v>
      </c>
      <c r="S10" s="12">
        <v>23.99669248042321</v>
      </c>
      <c r="T10" s="47">
        <v>2142793.7786581162</v>
      </c>
      <c r="U10" s="34"/>
      <c r="V10" s="117">
        <v>1</v>
      </c>
      <c r="W10" s="118">
        <v>1</v>
      </c>
      <c r="X10" s="118">
        <v>1</v>
      </c>
      <c r="Y10" s="118">
        <v>1</v>
      </c>
      <c r="Z10" s="118">
        <v>1</v>
      </c>
      <c r="AA10" s="119">
        <v>1</v>
      </c>
      <c r="AB10" s="118">
        <v>1</v>
      </c>
      <c r="AC10" s="118">
        <v>1</v>
      </c>
      <c r="AD10" s="118">
        <v>1</v>
      </c>
      <c r="AE10" s="120">
        <v>1</v>
      </c>
      <c r="AF10" s="125">
        <f t="shared" si="5"/>
        <v>128.49520464676482</v>
      </c>
      <c r="AG10" s="123"/>
      <c r="AH10" s="126"/>
      <c r="AI10" s="124"/>
      <c r="AJ10" s="59" t="s">
        <v>58</v>
      </c>
      <c r="AK10" s="59">
        <f t="shared" si="1"/>
        <v>0.49</v>
      </c>
      <c r="AL10" s="14">
        <f>IF(head!F$48="S235",235,IF(head!F$48="S275",275,IF(head!F$48="S355",355,IF(head!F$48="S420",420,460))))^0.5*head!$I$40*1000/(S10*3.1416*210000^0.5)</f>
        <v>1.597439835417259</v>
      </c>
      <c r="AM10" s="14">
        <f t="shared" si="2"/>
        <v>2.1182797735661882</v>
      </c>
      <c r="AN10" s="14">
        <f t="shared" si="3"/>
        <v>0.28494666861760692</v>
      </c>
      <c r="AO10" s="15">
        <f>IF(head!F$48="S235",235,IF(head!F$48="S275",275,IF(head!F$48="S355",355,IF(head!F$48="S420",420,460))))*AN10*J10/1000</f>
        <v>124.58881502440437</v>
      </c>
      <c r="AP10" s="44" t="str">
        <f t="shared" si="0"/>
        <v>CF CHS 76,1 x 10</v>
      </c>
      <c r="AQ10" s="2"/>
    </row>
    <row r="11" spans="1:43" ht="13.5" customHeight="1">
      <c r="A11" s="9" t="s">
        <v>304</v>
      </c>
      <c r="B11" s="30">
        <f t="shared" si="4"/>
        <v>135.72649640273974</v>
      </c>
      <c r="C11" s="11">
        <v>76.099999999999994</v>
      </c>
      <c r="D11" s="11"/>
      <c r="E11" s="215" t="s">
        <v>305</v>
      </c>
      <c r="F11" s="11"/>
      <c r="G11" s="11"/>
      <c r="H11" s="33">
        <v>16.301253040579393</v>
      </c>
      <c r="I11" s="12">
        <v>16.612741952182819</v>
      </c>
      <c r="J11" s="12">
        <v>2076.5927440228529</v>
      </c>
      <c r="K11" s="12">
        <v>0.23907520093818324</v>
      </c>
      <c r="L11" s="47">
        <v>1160091.1321892964</v>
      </c>
      <c r="M11" s="13">
        <v>30488.597429416466</v>
      </c>
      <c r="N11" s="13">
        <v>44025.43333333332</v>
      </c>
      <c r="O11" s="48">
        <v>23.635804407720077</v>
      </c>
      <c r="P11" s="13">
        <v>1160091.1321892964</v>
      </c>
      <c r="Q11" s="13">
        <v>30488.597429416466</v>
      </c>
      <c r="R11" s="13">
        <v>44025.43333333332</v>
      </c>
      <c r="S11" s="12">
        <v>23.635804407720077</v>
      </c>
      <c r="T11" s="47">
        <v>2320182.2643785928</v>
      </c>
      <c r="U11" s="34"/>
      <c r="V11" s="117">
        <v>1</v>
      </c>
      <c r="W11" s="118">
        <v>1</v>
      </c>
      <c r="X11" s="118">
        <v>1</v>
      </c>
      <c r="Y11" s="118">
        <v>1</v>
      </c>
      <c r="Z11" s="118">
        <v>1</v>
      </c>
      <c r="AA11" s="119">
        <v>1</v>
      </c>
      <c r="AB11" s="118">
        <v>1</v>
      </c>
      <c r="AC11" s="118">
        <v>1</v>
      </c>
      <c r="AD11" s="118">
        <v>1</v>
      </c>
      <c r="AE11" s="120">
        <v>1</v>
      </c>
      <c r="AF11" s="125">
        <f t="shared" si="5"/>
        <v>115.12859304084721</v>
      </c>
      <c r="AG11" s="123"/>
      <c r="AH11" s="126"/>
      <c r="AI11" s="124"/>
      <c r="AJ11" s="59" t="s">
        <v>58</v>
      </c>
      <c r="AK11" s="59">
        <f t="shared" si="1"/>
        <v>0.49</v>
      </c>
      <c r="AL11" s="14">
        <f>IF(head!F$48="S235",235,IF(head!F$48="S275",275,IF(head!F$48="S355",355,IF(head!F$48="S420",420,460))))^0.5*head!$I$40*1000/(S11*3.1416*210000^0.5)</f>
        <v>1.6218306694890898</v>
      </c>
      <c r="AM11" s="14">
        <f t="shared" si="2"/>
        <v>2.1635158742725418</v>
      </c>
      <c r="AN11" s="14">
        <f t="shared" si="3"/>
        <v>0.27812846829163274</v>
      </c>
      <c r="AO11" s="15">
        <f>IF(head!F$48="S235",235,IF(head!F$48="S275",275,IF(head!F$48="S355",355,IF(head!F$48="S420",420,460))))*AN11*J11/1000</f>
        <v>135.72649640273974</v>
      </c>
      <c r="AP11" s="44" t="str">
        <f t="shared" si="0"/>
        <v>CF CHS 76,1 x 12,5</v>
      </c>
      <c r="AQ11" s="2"/>
    </row>
    <row r="12" spans="1:43" ht="13.5" customHeight="1">
      <c r="A12" s="9" t="s">
        <v>306</v>
      </c>
      <c r="B12" s="30">
        <f t="shared" si="4"/>
        <v>155.29577225836692</v>
      </c>
      <c r="C12" s="11">
        <v>76.099999999999994</v>
      </c>
      <c r="D12" s="11"/>
      <c r="E12" s="215" t="s">
        <v>307</v>
      </c>
      <c r="F12" s="11"/>
      <c r="G12" s="11"/>
      <c r="H12" s="33">
        <v>19.605894352890498</v>
      </c>
      <c r="I12" s="12">
        <v>19.980529276831081</v>
      </c>
      <c r="J12" s="12">
        <v>2497.5661596038854</v>
      </c>
      <c r="K12" s="12">
        <v>0.23907520093818324</v>
      </c>
      <c r="L12" s="47">
        <v>1311599.9906736794</v>
      </c>
      <c r="M12" s="13">
        <v>34470.43339484046</v>
      </c>
      <c r="N12" s="13">
        <v>51213.04166666665</v>
      </c>
      <c r="O12" s="48">
        <v>22.916178782685385</v>
      </c>
      <c r="P12" s="13">
        <v>1311599.9906736794</v>
      </c>
      <c r="Q12" s="13">
        <v>34470.43339484046</v>
      </c>
      <c r="R12" s="13">
        <v>51213.04166666665</v>
      </c>
      <c r="S12" s="12">
        <v>22.916178782685385</v>
      </c>
      <c r="T12" s="47">
        <v>2623199.9813473588</v>
      </c>
      <c r="U12" s="34"/>
      <c r="V12" s="117">
        <v>1</v>
      </c>
      <c r="W12" s="118">
        <v>1</v>
      </c>
      <c r="X12" s="118">
        <v>1</v>
      </c>
      <c r="Y12" s="118">
        <v>1</v>
      </c>
      <c r="Z12" s="118">
        <v>1</v>
      </c>
      <c r="AA12" s="119">
        <v>1</v>
      </c>
      <c r="AB12" s="118">
        <v>1</v>
      </c>
      <c r="AC12" s="118">
        <v>1</v>
      </c>
      <c r="AD12" s="118">
        <v>1</v>
      </c>
      <c r="AE12" s="120">
        <v>1</v>
      </c>
      <c r="AF12" s="125">
        <f t="shared" si="5"/>
        <v>95.723270440251582</v>
      </c>
      <c r="AG12" s="123"/>
      <c r="AH12" s="126"/>
      <c r="AI12" s="124"/>
      <c r="AJ12" s="59" t="s">
        <v>58</v>
      </c>
      <c r="AK12" s="59">
        <f t="shared" si="1"/>
        <v>0.49</v>
      </c>
      <c r="AL12" s="14">
        <f>IF(head!F$48="S235",235,IF(head!F$48="S275",275,IF(head!F$48="S355",355,IF(head!F$48="S420",420,460))))^0.5*head!$I$40*1000/(S12*3.1416*210000^0.5)</f>
        <v>1.6727602297922821</v>
      </c>
      <c r="AM12" s="14">
        <f t="shared" si="2"/>
        <v>2.2598896494864733</v>
      </c>
      <c r="AN12" s="14">
        <f t="shared" si="3"/>
        <v>0.26459081810456125</v>
      </c>
      <c r="AO12" s="15">
        <f>IF(head!F$48="S235",235,IF(head!F$48="S275",275,IF(head!F$48="S355",355,IF(head!F$48="S420",420,460))))*AN12*J12/1000</f>
        <v>155.29577225836692</v>
      </c>
      <c r="AP12" s="44" t="str">
        <f t="shared" si="0"/>
        <v>CF CHS 76,1 x 14,2</v>
      </c>
      <c r="AQ12" s="2"/>
    </row>
    <row r="13" spans="1:43" ht="13.5" customHeight="1">
      <c r="A13" s="9" t="s">
        <v>308</v>
      </c>
      <c r="B13" s="30">
        <f t="shared" si="4"/>
        <v>166.08382269384526</v>
      </c>
      <c r="C13" s="11">
        <v>76.099999999999994</v>
      </c>
      <c r="D13" s="11"/>
      <c r="E13" s="215" t="s">
        <v>309</v>
      </c>
      <c r="F13" s="11"/>
      <c r="G13" s="11"/>
      <c r="H13" s="33">
        <v>21.676967318620992</v>
      </c>
      <c r="I13" s="12">
        <v>22.091176885218847</v>
      </c>
      <c r="J13" s="12">
        <v>2761.3971106523559</v>
      </c>
      <c r="K13" s="12">
        <v>0.23907520093818324</v>
      </c>
      <c r="L13" s="47">
        <v>1392175.6120673264</v>
      </c>
      <c r="M13" s="13">
        <v>36588.058135803592</v>
      </c>
      <c r="N13" s="13">
        <v>55363.291333333313</v>
      </c>
      <c r="O13" s="48">
        <v>22.453424015058371</v>
      </c>
      <c r="P13" s="13">
        <v>1392175.6120673264</v>
      </c>
      <c r="Q13" s="13">
        <v>36588.058135803592</v>
      </c>
      <c r="R13" s="13">
        <v>55363.291333333313</v>
      </c>
      <c r="S13" s="12">
        <v>22.453424015058371</v>
      </c>
      <c r="T13" s="47">
        <v>2784351.2241346529</v>
      </c>
      <c r="U13" s="34"/>
      <c r="V13" s="117">
        <v>1</v>
      </c>
      <c r="W13" s="118">
        <v>1</v>
      </c>
      <c r="X13" s="118">
        <v>1</v>
      </c>
      <c r="Y13" s="118">
        <v>1</v>
      </c>
      <c r="Z13" s="118">
        <v>1</v>
      </c>
      <c r="AA13" s="119">
        <v>1</v>
      </c>
      <c r="AB13" s="118">
        <v>1</v>
      </c>
      <c r="AC13" s="118">
        <v>1</v>
      </c>
      <c r="AD13" s="118">
        <v>1</v>
      </c>
      <c r="AE13" s="120">
        <v>1</v>
      </c>
      <c r="AF13" s="125">
        <f t="shared" si="5"/>
        <v>86.577624064256312</v>
      </c>
      <c r="AG13" s="123"/>
      <c r="AH13" s="126"/>
      <c r="AI13" s="124"/>
      <c r="AJ13" s="59" t="s">
        <v>58</v>
      </c>
      <c r="AK13" s="59">
        <f t="shared" si="1"/>
        <v>0.49</v>
      </c>
      <c r="AL13" s="14">
        <f>IF(head!F$48="S235",235,IF(head!F$48="S275",275,IF(head!F$48="S355",355,IF(head!F$48="S420",420,460))))^0.5*head!$I$40*1000/(S13*3.1416*210000^0.5)</f>
        <v>1.7072350506888236</v>
      </c>
      <c r="AM13" s="14">
        <f t="shared" si="2"/>
        <v>2.3265983465689968</v>
      </c>
      <c r="AN13" s="14">
        <f t="shared" si="3"/>
        <v>0.25593554375476202</v>
      </c>
      <c r="AO13" s="15">
        <f>IF(head!F$48="S235",235,IF(head!F$48="S275",275,IF(head!F$48="S355",355,IF(head!F$48="S420",420,460))))*AN13*J13/1000</f>
        <v>166.08382269384526</v>
      </c>
      <c r="AP13" s="44" t="str">
        <f t="shared" si="0"/>
        <v>CF CHS 76,1 x 16</v>
      </c>
      <c r="AQ13" s="2"/>
    </row>
    <row r="14" spans="1:43" ht="13.5" customHeight="1">
      <c r="A14" s="9" t="s">
        <v>310</v>
      </c>
      <c r="B14" s="30">
        <f t="shared" si="4"/>
        <v>175.55718556113479</v>
      </c>
      <c r="C14" s="11">
        <v>76.099999999999994</v>
      </c>
      <c r="D14" s="11"/>
      <c r="E14" s="215" t="s">
        <v>311</v>
      </c>
      <c r="F14" s="11"/>
      <c r="G14" s="11"/>
      <c r="H14" s="33">
        <v>23.714500641181765</v>
      </c>
      <c r="I14" s="12">
        <v>24.167643965535557</v>
      </c>
      <c r="J14" s="12">
        <v>3020.9554956919446</v>
      </c>
      <c r="K14" s="12">
        <v>0.23907520093818324</v>
      </c>
      <c r="L14" s="47">
        <v>1460635.7583614246</v>
      </c>
      <c r="M14" s="13">
        <v>38387.27354432128</v>
      </c>
      <c r="N14" s="13">
        <v>59157.493333333317</v>
      </c>
      <c r="O14" s="48">
        <v>21.988661851054054</v>
      </c>
      <c r="P14" s="13">
        <v>1460635.7583614246</v>
      </c>
      <c r="Q14" s="13">
        <v>38387.27354432128</v>
      </c>
      <c r="R14" s="13">
        <v>59157.493333333317</v>
      </c>
      <c r="S14" s="12">
        <v>21.988661851054054</v>
      </c>
      <c r="T14" s="47">
        <v>2921271.5167228491</v>
      </c>
      <c r="U14" s="34"/>
      <c r="V14" s="117">
        <v>1</v>
      </c>
      <c r="W14" s="118">
        <v>1</v>
      </c>
      <c r="X14" s="118">
        <v>1</v>
      </c>
      <c r="Y14" s="118">
        <v>1</v>
      </c>
      <c r="Z14" s="118">
        <v>1</v>
      </c>
      <c r="AA14" s="119">
        <v>1</v>
      </c>
      <c r="AB14" s="118">
        <v>1</v>
      </c>
      <c r="AC14" s="118">
        <v>1</v>
      </c>
      <c r="AD14" s="118">
        <v>1</v>
      </c>
      <c r="AE14" s="120">
        <v>1</v>
      </c>
      <c r="AF14" s="125">
        <f t="shared" si="5"/>
        <v>79.138935108153092</v>
      </c>
      <c r="AG14" s="123"/>
      <c r="AH14" s="126"/>
      <c r="AI14" s="124"/>
      <c r="AJ14" s="59" t="s">
        <v>58</v>
      </c>
      <c r="AK14" s="59">
        <f t="shared" si="1"/>
        <v>0.49</v>
      </c>
      <c r="AL14" s="14">
        <f>IF(head!F$48="S235",235,IF(head!F$48="S275",275,IF(head!F$48="S355",355,IF(head!F$48="S420",420,460))))^0.5*head!$I$40*1000/(S14*3.1416*210000^0.5)</f>
        <v>1.7433199321607773</v>
      </c>
      <c r="AM14" s="14">
        <f t="shared" si="2"/>
        <v>2.3976955763139189</v>
      </c>
      <c r="AN14" s="14">
        <f t="shared" si="3"/>
        <v>0.24728992350829931</v>
      </c>
      <c r="AO14" s="15">
        <f>IF(head!F$48="S235",235,IF(head!F$48="S275",275,IF(head!F$48="S355",355,IF(head!F$48="S420",420,460))))*AN14*J14/1000</f>
        <v>175.55718556113479</v>
      </c>
      <c r="AP14" s="44" t="str">
        <f t="shared" si="0"/>
        <v>CF CHS 76,1 x 17,5</v>
      </c>
      <c r="AQ14" s="2"/>
    </row>
    <row r="15" spans="1:43" ht="13.5" customHeight="1">
      <c r="A15" s="9" t="s">
        <v>312</v>
      </c>
      <c r="B15" s="30">
        <f t="shared" si="4"/>
        <v>182.09276201356022</v>
      </c>
      <c r="C15" s="11">
        <v>76.099999999999994</v>
      </c>
      <c r="D15" s="11"/>
      <c r="E15" s="215" t="s">
        <v>313</v>
      </c>
      <c r="F15" s="11"/>
      <c r="G15" s="11"/>
      <c r="H15" s="33">
        <v>25.290370640112211</v>
      </c>
      <c r="I15" s="12">
        <v>25.773626130050662</v>
      </c>
      <c r="J15" s="12">
        <v>3221.7032662563329</v>
      </c>
      <c r="K15" s="12">
        <v>0.23907520093818324</v>
      </c>
      <c r="L15" s="47">
        <v>1506230.8466855742</v>
      </c>
      <c r="M15" s="13">
        <v>39585.567587005899</v>
      </c>
      <c r="N15" s="13">
        <v>61880.758333333317</v>
      </c>
      <c r="O15" s="48">
        <v>21.622355329611985</v>
      </c>
      <c r="P15" s="13">
        <v>1506230.8466855742</v>
      </c>
      <c r="Q15" s="13">
        <v>39585.567587005899</v>
      </c>
      <c r="R15" s="13">
        <v>61880.758333333317</v>
      </c>
      <c r="S15" s="12">
        <v>21.622355329611985</v>
      </c>
      <c r="T15" s="47">
        <v>3012461.6933711483</v>
      </c>
      <c r="U15" s="34"/>
      <c r="V15" s="117">
        <v>1</v>
      </c>
      <c r="W15" s="118">
        <v>1</v>
      </c>
      <c r="X15" s="118">
        <v>1</v>
      </c>
      <c r="Y15" s="118">
        <v>1</v>
      </c>
      <c r="Z15" s="118">
        <v>1</v>
      </c>
      <c r="AA15" s="119">
        <v>1</v>
      </c>
      <c r="AB15" s="118">
        <v>1</v>
      </c>
      <c r="AC15" s="118">
        <v>1</v>
      </c>
      <c r="AD15" s="118">
        <v>1</v>
      </c>
      <c r="AE15" s="120">
        <v>1</v>
      </c>
      <c r="AF15" s="125">
        <f t="shared" si="5"/>
        <v>74.207703559239391</v>
      </c>
      <c r="AG15" s="123"/>
      <c r="AH15" s="126"/>
      <c r="AI15" s="124"/>
      <c r="AJ15" s="59" t="s">
        <v>58</v>
      </c>
      <c r="AK15" s="59">
        <f t="shared" si="1"/>
        <v>0.49</v>
      </c>
      <c r="AL15" s="14">
        <f>IF(head!F$48="S235",235,IF(head!F$48="S275",275,IF(head!F$48="S355",355,IF(head!F$48="S420",420,460))))^0.5*head!$I$40*1000/(S15*3.1416*210000^0.5)</f>
        <v>1.7728536924924232</v>
      </c>
      <c r="AM15" s="14">
        <f t="shared" si="2"/>
        <v>2.4568542621526532</v>
      </c>
      <c r="AN15" s="14">
        <f t="shared" si="3"/>
        <v>0.24051340332760746</v>
      </c>
      <c r="AO15" s="15">
        <f>IF(head!F$48="S235",235,IF(head!F$48="S275",275,IF(head!F$48="S355",355,IF(head!F$48="S420",420,460))))*AN15*J15/1000</f>
        <v>182.09276201356022</v>
      </c>
      <c r="AP15" s="44" t="str">
        <f t="shared" si="0"/>
        <v>CF CHS 76,1 x 20</v>
      </c>
      <c r="AQ15" s="2"/>
    </row>
    <row r="16" spans="1:43" ht="13.5" customHeight="1">
      <c r="A16" s="9" t="s">
        <v>314</v>
      </c>
      <c r="B16" s="30">
        <f t="shared" si="4"/>
        <v>190.62616247684866</v>
      </c>
      <c r="C16" s="11">
        <v>76.099999999999994</v>
      </c>
      <c r="D16" s="11"/>
      <c r="E16" s="215" t="s">
        <v>315</v>
      </c>
      <c r="F16" s="11"/>
      <c r="G16" s="11"/>
      <c r="H16" s="33">
        <v>27.670205615022823</v>
      </c>
      <c r="I16" s="12">
        <v>28.198935658621984</v>
      </c>
      <c r="J16" s="12">
        <v>3524.866957327748</v>
      </c>
      <c r="K16" s="12">
        <v>0.23907520093818324</v>
      </c>
      <c r="L16" s="47">
        <v>1562930.4149628195</v>
      </c>
      <c r="M16" s="13">
        <v>41075.700787459122</v>
      </c>
      <c r="N16" s="13">
        <v>65610.866666666654</v>
      </c>
      <c r="O16" s="48">
        <v>21.057095003822344</v>
      </c>
      <c r="P16" s="13">
        <v>1562930.4149628195</v>
      </c>
      <c r="Q16" s="13">
        <v>41075.700787459122</v>
      </c>
      <c r="R16" s="13">
        <v>65610.866666666654</v>
      </c>
      <c r="S16" s="12">
        <v>21.057095003822344</v>
      </c>
      <c r="T16" s="47">
        <v>3125860.8299256391</v>
      </c>
      <c r="U16" s="34"/>
      <c r="V16" s="117">
        <v>1</v>
      </c>
      <c r="W16" s="118">
        <v>1</v>
      </c>
      <c r="X16" s="118">
        <v>1</v>
      </c>
      <c r="Y16" s="118">
        <v>1</v>
      </c>
      <c r="Z16" s="118">
        <v>1</v>
      </c>
      <c r="AA16" s="119">
        <v>1</v>
      </c>
      <c r="AB16" s="118">
        <v>1</v>
      </c>
      <c r="AC16" s="118">
        <v>1</v>
      </c>
      <c r="AD16" s="118">
        <v>1</v>
      </c>
      <c r="AE16" s="120">
        <v>1</v>
      </c>
      <c r="AF16" s="125">
        <f t="shared" si="5"/>
        <v>67.82531194295899</v>
      </c>
      <c r="AG16" s="123"/>
      <c r="AH16" s="126"/>
      <c r="AI16" s="124"/>
      <c r="AJ16" s="59" t="s">
        <v>58</v>
      </c>
      <c r="AK16" s="59">
        <f t="shared" si="1"/>
        <v>0.49</v>
      </c>
      <c r="AL16" s="14">
        <f>IF(head!F$48="S235",235,IF(head!F$48="S275",275,IF(head!F$48="S355",355,IF(head!F$48="S420",420,460))))^0.5*head!$I$40*1000/(S16*3.1416*210000^0.5)</f>
        <v>1.8204444857910109</v>
      </c>
      <c r="AM16" s="14">
        <f t="shared" si="2"/>
        <v>2.5540179619422467</v>
      </c>
      <c r="AN16" s="14">
        <f t="shared" si="3"/>
        <v>0.23012929829581857</v>
      </c>
      <c r="AO16" s="15">
        <f>IF(head!F$48="S235",235,IF(head!F$48="S275",275,IF(head!F$48="S355",355,IF(head!F$48="S420",420,460))))*AN16*J16/1000</f>
        <v>190.62616247684866</v>
      </c>
      <c r="AP16" s="44" t="str">
        <f t="shared" si="0"/>
        <v>CF CHS 88,9 x 5</v>
      </c>
      <c r="AQ16" s="2"/>
    </row>
    <row r="17" spans="1:43" ht="13.5" customHeight="1">
      <c r="A17" s="9" t="s">
        <v>316</v>
      </c>
      <c r="B17" s="30">
        <f t="shared" si="4"/>
        <v>121.73536778705471</v>
      </c>
      <c r="C17" s="11">
        <v>88.9</v>
      </c>
      <c r="D17" s="11"/>
      <c r="E17" s="215" t="s">
        <v>293</v>
      </c>
      <c r="F17" s="11"/>
      <c r="G17" s="11"/>
      <c r="H17" s="33">
        <v>10.345500227720207</v>
      </c>
      <c r="I17" s="12">
        <v>10.543184945447344</v>
      </c>
      <c r="J17" s="12">
        <v>1317.8981181809181</v>
      </c>
      <c r="K17" s="12">
        <v>0.27928758690413263</v>
      </c>
      <c r="L17" s="47">
        <v>1163738.6331793533</v>
      </c>
      <c r="M17" s="13">
        <v>26180.84664070536</v>
      </c>
      <c r="N17" s="13">
        <v>35237.716666666674</v>
      </c>
      <c r="O17" s="48">
        <v>29.715757604341846</v>
      </c>
      <c r="P17" s="13">
        <v>1163738.6331793533</v>
      </c>
      <c r="Q17" s="13">
        <v>26180.84664070536</v>
      </c>
      <c r="R17" s="13">
        <v>35237.716666666674</v>
      </c>
      <c r="S17" s="12">
        <v>29.715757604341846</v>
      </c>
      <c r="T17" s="47">
        <v>2327477.2663587066</v>
      </c>
      <c r="U17" s="34"/>
      <c r="V17" s="117">
        <v>1</v>
      </c>
      <c r="W17" s="118">
        <v>1</v>
      </c>
      <c r="X17" s="118">
        <v>1</v>
      </c>
      <c r="Y17" s="118">
        <v>1</v>
      </c>
      <c r="Z17" s="118">
        <v>1</v>
      </c>
      <c r="AA17" s="119">
        <v>1</v>
      </c>
      <c r="AB17" s="118">
        <v>1</v>
      </c>
      <c r="AC17" s="118">
        <v>1</v>
      </c>
      <c r="AD17" s="118">
        <v>1</v>
      </c>
      <c r="AE17" s="120">
        <v>1</v>
      </c>
      <c r="AF17" s="125">
        <f t="shared" si="5"/>
        <v>211.91895113230041</v>
      </c>
      <c r="AG17" s="123"/>
      <c r="AH17" s="126"/>
      <c r="AI17" s="124"/>
      <c r="AJ17" s="59" t="s">
        <v>58</v>
      </c>
      <c r="AK17" s="59">
        <f t="shared" si="1"/>
        <v>0.49</v>
      </c>
      <c r="AL17" s="14">
        <f>IF(head!F$48="S235",235,IF(head!F$48="S275",275,IF(head!F$48="S355",355,IF(head!F$48="S420",420,460))))^0.5*head!$I$40*1000/(S17*3.1416*210000^0.5)</f>
        <v>1.2899981550827044</v>
      </c>
      <c r="AM17" s="14">
        <f t="shared" si="2"/>
        <v>1.5990971680536532</v>
      </c>
      <c r="AN17" s="14">
        <f t="shared" si="3"/>
        <v>0.3930674416335484</v>
      </c>
      <c r="AO17" s="15">
        <f>IF(head!F$48="S235",235,IF(head!F$48="S275",275,IF(head!F$48="S355",355,IF(head!F$48="S420",420,460))))*AN17*J17/1000</f>
        <v>121.73536778705471</v>
      </c>
      <c r="AP17" s="44" t="str">
        <f t="shared" si="0"/>
        <v>CF CHS 88,9 x 5,6</v>
      </c>
      <c r="AQ17" s="2"/>
    </row>
    <row r="18" spans="1:43" ht="13.5" customHeight="1">
      <c r="A18" s="9" t="s">
        <v>317</v>
      </c>
      <c r="B18" s="30">
        <f t="shared" si="4"/>
        <v>134.09953876165991</v>
      </c>
      <c r="C18" s="11">
        <v>88.9</v>
      </c>
      <c r="D18" s="11"/>
      <c r="E18" s="215" t="s">
        <v>295</v>
      </c>
      <c r="F18" s="11"/>
      <c r="G18" s="11"/>
      <c r="H18" s="33">
        <v>11.504097607215549</v>
      </c>
      <c r="I18" s="12">
        <v>11.723921128372533</v>
      </c>
      <c r="J18" s="12">
        <v>1465.4901410465668</v>
      </c>
      <c r="K18" s="12">
        <v>0.27928758690413263</v>
      </c>
      <c r="L18" s="47">
        <v>1276854.0819537293</v>
      </c>
      <c r="M18" s="13">
        <v>28725.626140691322</v>
      </c>
      <c r="N18" s="13">
        <v>38916.322666666689</v>
      </c>
      <c r="O18" s="48">
        <v>29.517473638507752</v>
      </c>
      <c r="P18" s="13">
        <v>1276854.0819537293</v>
      </c>
      <c r="Q18" s="13">
        <v>28725.626140691322</v>
      </c>
      <c r="R18" s="13">
        <v>38916.322666666689</v>
      </c>
      <c r="S18" s="12">
        <v>29.517473638507752</v>
      </c>
      <c r="T18" s="47">
        <v>2553708.1639074585</v>
      </c>
      <c r="U18" s="34"/>
      <c r="V18" s="117">
        <v>1</v>
      </c>
      <c r="W18" s="118">
        <v>1</v>
      </c>
      <c r="X18" s="118">
        <v>1</v>
      </c>
      <c r="Y18" s="118">
        <v>1</v>
      </c>
      <c r="Z18" s="118">
        <v>1</v>
      </c>
      <c r="AA18" s="119">
        <v>1</v>
      </c>
      <c r="AB18" s="118">
        <v>1</v>
      </c>
      <c r="AC18" s="118">
        <v>1</v>
      </c>
      <c r="AD18" s="118">
        <v>1</v>
      </c>
      <c r="AE18" s="120">
        <v>1</v>
      </c>
      <c r="AF18" s="125">
        <f t="shared" si="5"/>
        <v>190.57623049219688</v>
      </c>
      <c r="AG18" s="123"/>
      <c r="AH18" s="126"/>
      <c r="AI18" s="124"/>
      <c r="AJ18" s="59" t="s">
        <v>58</v>
      </c>
      <c r="AK18" s="59">
        <f t="shared" si="1"/>
        <v>0.49</v>
      </c>
      <c r="AL18" s="14">
        <f>IF(head!F$48="S235",235,IF(head!F$48="S275",275,IF(head!F$48="S355",355,IF(head!F$48="S420",420,460))))^0.5*head!$I$40*1000/(S18*3.1416*210000^0.5)</f>
        <v>1.2986637324028032</v>
      </c>
      <c r="AM18" s="14">
        <f t="shared" si="2"/>
        <v>1.6124363593678765</v>
      </c>
      <c r="AN18" s="14">
        <f t="shared" si="3"/>
        <v>0.38938258209535603</v>
      </c>
      <c r="AO18" s="15">
        <f>IF(head!F$48="S235",235,IF(head!F$48="S275",275,IF(head!F$48="S355",355,IF(head!F$48="S420",420,460))))*AN18*J18/1000</f>
        <v>134.09953876165991</v>
      </c>
      <c r="AP18" s="44" t="str">
        <f t="shared" si="0"/>
        <v>CF CHS 88,9 x 6,3</v>
      </c>
      <c r="AQ18" s="2"/>
    </row>
    <row r="19" spans="1:43" ht="13.5" customHeight="1">
      <c r="A19" s="9" t="s">
        <v>318</v>
      </c>
      <c r="B19" s="30">
        <f t="shared" si="4"/>
        <v>147.95412608468573</v>
      </c>
      <c r="C19" s="11">
        <v>88.9</v>
      </c>
      <c r="D19" s="11"/>
      <c r="E19" s="215" t="s">
        <v>297</v>
      </c>
      <c r="F19" s="11"/>
      <c r="G19" s="11"/>
      <c r="H19" s="33">
        <v>12.83335258283919</v>
      </c>
      <c r="I19" s="12">
        <v>13.078575880600448</v>
      </c>
      <c r="J19" s="12">
        <v>1634.8219850750561</v>
      </c>
      <c r="K19" s="12">
        <v>0.27928758690413263</v>
      </c>
      <c r="L19" s="47">
        <v>1402360.5164347901</v>
      </c>
      <c r="M19" s="13">
        <v>31549.167973786054</v>
      </c>
      <c r="N19" s="13">
        <v>43066.737000000001</v>
      </c>
      <c r="O19" s="48">
        <v>29.288329587055664</v>
      </c>
      <c r="P19" s="13">
        <v>1402360.5164347901</v>
      </c>
      <c r="Q19" s="13">
        <v>31549.167973786054</v>
      </c>
      <c r="R19" s="13">
        <v>43066.737000000001</v>
      </c>
      <c r="S19" s="12">
        <v>29.288329587055664</v>
      </c>
      <c r="T19" s="47">
        <v>2804721.0328695802</v>
      </c>
      <c r="U19" s="34"/>
      <c r="V19" s="117">
        <v>1</v>
      </c>
      <c r="W19" s="118">
        <v>1</v>
      </c>
      <c r="X19" s="118">
        <v>1</v>
      </c>
      <c r="Y19" s="118">
        <v>1</v>
      </c>
      <c r="Z19" s="118">
        <v>1</v>
      </c>
      <c r="AA19" s="119">
        <v>1</v>
      </c>
      <c r="AB19" s="118">
        <v>1</v>
      </c>
      <c r="AC19" s="118">
        <v>1</v>
      </c>
      <c r="AD19" s="118">
        <v>1</v>
      </c>
      <c r="AE19" s="120">
        <v>1</v>
      </c>
      <c r="AF19" s="125">
        <f t="shared" si="5"/>
        <v>170.83669626042513</v>
      </c>
      <c r="AG19" s="123"/>
      <c r="AH19" s="126"/>
      <c r="AI19" s="124"/>
      <c r="AJ19" s="59" t="s">
        <v>58</v>
      </c>
      <c r="AK19" s="59">
        <f t="shared" si="1"/>
        <v>0.49</v>
      </c>
      <c r="AL19" s="14">
        <f>IF(head!F$48="S235",235,IF(head!F$48="S275",275,IF(head!F$48="S355",355,IF(head!F$48="S420",420,460))))^0.5*head!$I$40*1000/(S19*3.1416*210000^0.5)</f>
        <v>1.3088241298482139</v>
      </c>
      <c r="AM19" s="14">
        <f t="shared" si="2"/>
        <v>1.6281722132492797</v>
      </c>
      <c r="AN19" s="14">
        <f t="shared" si="3"/>
        <v>0.38511350571504244</v>
      </c>
      <c r="AO19" s="15">
        <f>IF(head!F$48="S235",235,IF(head!F$48="S275",275,IF(head!F$48="S355",355,IF(head!F$48="S420",420,460))))*AN19*J19/1000</f>
        <v>147.95412608468573</v>
      </c>
      <c r="AP19" s="44" t="str">
        <f t="shared" si="0"/>
        <v>CF CHS 88,9 x 7,1</v>
      </c>
      <c r="AQ19" s="2"/>
    </row>
    <row r="20" spans="1:43" ht="13.5" customHeight="1">
      <c r="A20" s="9" t="s">
        <v>319</v>
      </c>
      <c r="B20" s="30">
        <f t="shared" si="4"/>
        <v>163.05303823313093</v>
      </c>
      <c r="C20" s="11">
        <v>88.9</v>
      </c>
      <c r="D20" s="11"/>
      <c r="E20" s="215" t="s">
        <v>299</v>
      </c>
      <c r="F20" s="11"/>
      <c r="G20" s="11"/>
      <c r="H20" s="33">
        <v>14.322907323612263</v>
      </c>
      <c r="I20" s="12">
        <v>14.596593450815044</v>
      </c>
      <c r="J20" s="12">
        <v>1824.5741813518807</v>
      </c>
      <c r="K20" s="12">
        <v>0.27928758690413263</v>
      </c>
      <c r="L20" s="47">
        <v>1537580.0662138637</v>
      </c>
      <c r="M20" s="13">
        <v>34591.227586363631</v>
      </c>
      <c r="N20" s="13">
        <v>47627.107666666692</v>
      </c>
      <c r="O20" s="48">
        <v>29.02940319744793</v>
      </c>
      <c r="P20" s="13">
        <v>1537580.0662138637</v>
      </c>
      <c r="Q20" s="13">
        <v>34591.227586363631</v>
      </c>
      <c r="R20" s="13">
        <v>47627.107666666692</v>
      </c>
      <c r="S20" s="12">
        <v>29.02940319744793</v>
      </c>
      <c r="T20" s="47">
        <v>3075160.1324277273</v>
      </c>
      <c r="U20" s="34"/>
      <c r="V20" s="117">
        <v>1</v>
      </c>
      <c r="W20" s="118">
        <v>1</v>
      </c>
      <c r="X20" s="118">
        <v>1</v>
      </c>
      <c r="Y20" s="118">
        <v>1</v>
      </c>
      <c r="Z20" s="118">
        <v>1</v>
      </c>
      <c r="AA20" s="119">
        <v>1</v>
      </c>
      <c r="AB20" s="118">
        <v>1</v>
      </c>
      <c r="AC20" s="118">
        <v>1</v>
      </c>
      <c r="AD20" s="118">
        <v>1</v>
      </c>
      <c r="AE20" s="120">
        <v>1</v>
      </c>
      <c r="AF20" s="125">
        <f t="shared" si="5"/>
        <v>153.07000929784078</v>
      </c>
      <c r="AG20" s="123"/>
      <c r="AH20" s="126"/>
      <c r="AI20" s="124"/>
      <c r="AJ20" s="59" t="s">
        <v>58</v>
      </c>
      <c r="AK20" s="59">
        <f t="shared" si="1"/>
        <v>0.49</v>
      </c>
      <c r="AL20" s="14">
        <f>IF(head!F$48="S235",235,IF(head!F$48="S275",275,IF(head!F$48="S355",355,IF(head!F$48="S420",420,460))))^0.5*head!$I$40*1000/(S20*3.1416*210000^0.5)</f>
        <v>1.3204981248066385</v>
      </c>
      <c r="AM20" s="14">
        <f t="shared" si="2"/>
        <v>1.646379689386551</v>
      </c>
      <c r="AN20" s="14">
        <f t="shared" si="3"/>
        <v>0.38027651765387532</v>
      </c>
      <c r="AO20" s="15">
        <f>IF(head!F$48="S235",235,IF(head!F$48="S275",275,IF(head!F$48="S355",355,IF(head!F$48="S420",420,460))))*AN20*J20/1000</f>
        <v>163.05303823313093</v>
      </c>
      <c r="AP20" s="44" t="str">
        <f t="shared" si="0"/>
        <v>CF CHS 88,9 x 8</v>
      </c>
      <c r="AQ20" s="2"/>
    </row>
    <row r="21" spans="1:43" ht="13.5" customHeight="1">
      <c r="A21" s="9" t="s">
        <v>320</v>
      </c>
      <c r="B21" s="30">
        <f t="shared" si="4"/>
        <v>179.12757621833646</v>
      </c>
      <c r="C21" s="11">
        <v>88.9</v>
      </c>
      <c r="D21" s="11"/>
      <c r="E21" s="215" t="s">
        <v>301</v>
      </c>
      <c r="F21" s="11"/>
      <c r="G21" s="11"/>
      <c r="H21" s="33">
        <v>15.960924308416018</v>
      </c>
      <c r="I21" s="12">
        <v>16.265910123226515</v>
      </c>
      <c r="J21" s="12">
        <v>2033.2387654033143</v>
      </c>
      <c r="K21" s="12">
        <v>0.27928758690413263</v>
      </c>
      <c r="L21" s="47">
        <v>1679661.0856481346</v>
      </c>
      <c r="M21" s="13">
        <v>37787.650970711678</v>
      </c>
      <c r="N21" s="13">
        <v>52529.146666666682</v>
      </c>
      <c r="O21" s="48">
        <v>28.74197714145636</v>
      </c>
      <c r="P21" s="13">
        <v>1679661.0856481346</v>
      </c>
      <c r="Q21" s="13">
        <v>37787.650970711678</v>
      </c>
      <c r="R21" s="13">
        <v>52529.146666666682</v>
      </c>
      <c r="S21" s="12">
        <v>28.74197714145636</v>
      </c>
      <c r="T21" s="47">
        <v>3359322.1712962692</v>
      </c>
      <c r="U21" s="34"/>
      <c r="V21" s="117">
        <v>1</v>
      </c>
      <c r="W21" s="118">
        <v>1</v>
      </c>
      <c r="X21" s="118">
        <v>1</v>
      </c>
      <c r="Y21" s="118">
        <v>1</v>
      </c>
      <c r="Z21" s="118">
        <v>1</v>
      </c>
      <c r="AA21" s="119">
        <v>1</v>
      </c>
      <c r="AB21" s="118">
        <v>1</v>
      </c>
      <c r="AC21" s="118">
        <v>1</v>
      </c>
      <c r="AD21" s="118">
        <v>1</v>
      </c>
      <c r="AE21" s="120">
        <v>1</v>
      </c>
      <c r="AF21" s="125">
        <f t="shared" si="5"/>
        <v>137.36093943139679</v>
      </c>
      <c r="AG21" s="123"/>
      <c r="AH21" s="126"/>
      <c r="AI21" s="124"/>
      <c r="AJ21" s="59" t="s">
        <v>58</v>
      </c>
      <c r="AK21" s="59">
        <f t="shared" si="1"/>
        <v>0.49</v>
      </c>
      <c r="AL21" s="14">
        <f>IF(head!F$48="S235",235,IF(head!F$48="S275",275,IF(head!F$48="S355",355,IF(head!F$48="S420",420,460))))^0.5*head!$I$40*1000/(S21*3.1416*210000^0.5)</f>
        <v>1.3337033947882222</v>
      </c>
      <c r="AM21" s="14">
        <f t="shared" si="2"/>
        <v>1.6671397043579286</v>
      </c>
      <c r="AN21" s="14">
        <f t="shared" si="3"/>
        <v>0.37489202849878345</v>
      </c>
      <c r="AO21" s="15">
        <f>IF(head!F$48="S235",235,IF(head!F$48="S275",275,IF(head!F$48="S355",355,IF(head!F$48="S420",420,460))))*AN21*J21/1000</f>
        <v>179.12757621833646</v>
      </c>
      <c r="AP21" s="44" t="str">
        <f t="shared" si="0"/>
        <v>CF CHS 88,9 x 8,8</v>
      </c>
      <c r="AQ21" s="2"/>
    </row>
    <row r="22" spans="1:43" ht="13.5" customHeight="1">
      <c r="A22" s="9" t="s">
        <v>321</v>
      </c>
      <c r="B22" s="30">
        <f t="shared" si="4"/>
        <v>192.62929793955033</v>
      </c>
      <c r="C22" s="11">
        <v>88.9</v>
      </c>
      <c r="D22" s="11"/>
      <c r="E22" s="215" t="s">
        <v>303</v>
      </c>
      <c r="F22" s="11"/>
      <c r="G22" s="11"/>
      <c r="H22" s="33">
        <v>17.383399762849628</v>
      </c>
      <c r="I22" s="12">
        <v>17.715566637298984</v>
      </c>
      <c r="J22" s="12">
        <v>2214.4458296623729</v>
      </c>
      <c r="K22" s="12">
        <v>0.27928758690413263</v>
      </c>
      <c r="L22" s="47">
        <v>1797424.1590776425</v>
      </c>
      <c r="M22" s="13">
        <v>40436.988955627501</v>
      </c>
      <c r="N22" s="13">
        <v>56688.045333333335</v>
      </c>
      <c r="O22" s="48">
        <v>28.490020182513039</v>
      </c>
      <c r="P22" s="13">
        <v>1797424.1590776425</v>
      </c>
      <c r="Q22" s="13">
        <v>40436.988955627501</v>
      </c>
      <c r="R22" s="13">
        <v>56688.045333333335</v>
      </c>
      <c r="S22" s="12">
        <v>28.490020182513039</v>
      </c>
      <c r="T22" s="47">
        <v>3594848.318155285</v>
      </c>
      <c r="U22" s="34"/>
      <c r="V22" s="117">
        <v>1</v>
      </c>
      <c r="W22" s="118">
        <v>1</v>
      </c>
      <c r="X22" s="118">
        <v>1</v>
      </c>
      <c r="Y22" s="118">
        <v>1</v>
      </c>
      <c r="Z22" s="118">
        <v>1</v>
      </c>
      <c r="AA22" s="119">
        <v>1</v>
      </c>
      <c r="AB22" s="118">
        <v>1</v>
      </c>
      <c r="AC22" s="118">
        <v>1</v>
      </c>
      <c r="AD22" s="118">
        <v>1</v>
      </c>
      <c r="AE22" s="120">
        <v>1</v>
      </c>
      <c r="AF22" s="125">
        <f t="shared" si="5"/>
        <v>126.12075814323011</v>
      </c>
      <c r="AG22" s="123"/>
      <c r="AH22" s="126"/>
      <c r="AI22" s="124"/>
      <c r="AJ22" s="59" t="s">
        <v>58</v>
      </c>
      <c r="AK22" s="59">
        <f t="shared" si="1"/>
        <v>0.49</v>
      </c>
      <c r="AL22" s="14">
        <f>IF(head!F$48="S235",235,IF(head!F$48="S275",275,IF(head!F$48="S355",355,IF(head!F$48="S420",420,460))))^0.5*head!$I$40*1000/(S22*3.1416*210000^0.5)</f>
        <v>1.3454982566145919</v>
      </c>
      <c r="AM22" s="14">
        <f t="shared" si="2"/>
        <v>1.6858298521470281</v>
      </c>
      <c r="AN22" s="14">
        <f t="shared" si="3"/>
        <v>0.37015994213472153</v>
      </c>
      <c r="AO22" s="15">
        <f>IF(head!F$48="S235",235,IF(head!F$48="S275",275,IF(head!F$48="S355",355,IF(head!F$48="S420",420,460))))*AN22*J22/1000</f>
        <v>192.62929793955033</v>
      </c>
      <c r="AP22" s="44" t="str">
        <f t="shared" si="0"/>
        <v>CF CHS 88,9 x 10</v>
      </c>
      <c r="AQ22" s="2"/>
    </row>
    <row r="23" spans="1:43" ht="13.5" customHeight="1">
      <c r="A23" s="9" t="s">
        <v>322</v>
      </c>
      <c r="B23" s="30">
        <f t="shared" si="4"/>
        <v>211.54254136383128</v>
      </c>
      <c r="C23" s="11">
        <v>88.9</v>
      </c>
      <c r="D23" s="11"/>
      <c r="E23" s="215" t="s">
        <v>305</v>
      </c>
      <c r="F23" s="11"/>
      <c r="G23" s="11"/>
      <c r="H23" s="33">
        <v>19.457925338906421</v>
      </c>
      <c r="I23" s="12">
        <v>19.829732829458774</v>
      </c>
      <c r="J23" s="12">
        <v>2478.7166036823469</v>
      </c>
      <c r="K23" s="12">
        <v>0.27928758690413263</v>
      </c>
      <c r="L23" s="47">
        <v>1959800.3810972027</v>
      </c>
      <c r="M23" s="13">
        <v>44089.997325021432</v>
      </c>
      <c r="N23" s="13">
        <v>62585.433333333349</v>
      </c>
      <c r="O23" s="48">
        <v>28.118521476066274</v>
      </c>
      <c r="P23" s="13">
        <v>1959800.3810972027</v>
      </c>
      <c r="Q23" s="13">
        <v>44089.997325021432</v>
      </c>
      <c r="R23" s="13">
        <v>62585.433333333349</v>
      </c>
      <c r="S23" s="12">
        <v>28.118521476066274</v>
      </c>
      <c r="T23" s="47">
        <v>3919600.7621944053</v>
      </c>
      <c r="U23" s="34"/>
      <c r="V23" s="117">
        <v>1</v>
      </c>
      <c r="W23" s="118">
        <v>1</v>
      </c>
      <c r="X23" s="118">
        <v>1</v>
      </c>
      <c r="Y23" s="118">
        <v>1</v>
      </c>
      <c r="Z23" s="118">
        <v>1</v>
      </c>
      <c r="AA23" s="119">
        <v>1</v>
      </c>
      <c r="AB23" s="118">
        <v>1</v>
      </c>
      <c r="AC23" s="118">
        <v>1</v>
      </c>
      <c r="AD23" s="118">
        <v>1</v>
      </c>
      <c r="AE23" s="120">
        <v>1</v>
      </c>
      <c r="AF23" s="125">
        <f t="shared" si="5"/>
        <v>112.67427122940431</v>
      </c>
      <c r="AG23" s="123"/>
      <c r="AH23" s="126"/>
      <c r="AI23" s="124"/>
      <c r="AJ23" s="59" t="s">
        <v>58</v>
      </c>
      <c r="AK23" s="59">
        <f t="shared" si="1"/>
        <v>0.49</v>
      </c>
      <c r="AL23" s="14">
        <f>IF(head!F$48="S235",235,IF(head!F$48="S275",275,IF(head!F$48="S355",355,IF(head!F$48="S420",420,460))))^0.5*head!$I$40*1000/(S23*3.1416*210000^0.5)</f>
        <v>1.3632748264916446</v>
      </c>
      <c r="AM23" s="14">
        <f t="shared" si="2"/>
        <v>1.7142614587633647</v>
      </c>
      <c r="AN23" s="14">
        <f t="shared" si="3"/>
        <v>0.36316415750910641</v>
      </c>
      <c r="AO23" s="15">
        <f>IF(head!F$48="S235",235,IF(head!F$48="S275",275,IF(head!F$48="S355",355,IF(head!F$48="S420",420,460))))*AN23*J23/1000</f>
        <v>211.54254136383128</v>
      </c>
      <c r="AP23" s="44" t="str">
        <f t="shared" si="0"/>
        <v>CF CHS 88,9 x 12,5</v>
      </c>
      <c r="AQ23" s="2"/>
    </row>
    <row r="24" spans="1:43" ht="13.5" customHeight="1">
      <c r="A24" s="9" t="s">
        <v>323</v>
      </c>
      <c r="B24" s="30">
        <f t="shared" si="4"/>
        <v>246.08039479404835</v>
      </c>
      <c r="C24" s="11">
        <v>88.9</v>
      </c>
      <c r="D24" s="11"/>
      <c r="E24" s="215" t="s">
        <v>307</v>
      </c>
      <c r="F24" s="11"/>
      <c r="G24" s="11"/>
      <c r="H24" s="33">
        <v>23.551734725799282</v>
      </c>
      <c r="I24" s="12">
        <v>24.001767873426019</v>
      </c>
      <c r="J24" s="12">
        <v>3000.2209841782524</v>
      </c>
      <c r="K24" s="12">
        <v>0.27928758690413263</v>
      </c>
      <c r="L24" s="47">
        <v>2247619.3005733681</v>
      </c>
      <c r="M24" s="13">
        <v>50565.11362369782</v>
      </c>
      <c r="N24" s="13">
        <v>73613.041666666686</v>
      </c>
      <c r="O24" s="48">
        <v>27.370627504681</v>
      </c>
      <c r="P24" s="13">
        <v>2247619.3005733681</v>
      </c>
      <c r="Q24" s="13">
        <v>50565.11362369782</v>
      </c>
      <c r="R24" s="13">
        <v>73613.041666666686</v>
      </c>
      <c r="S24" s="12">
        <v>27.370627504681</v>
      </c>
      <c r="T24" s="47">
        <v>4495238.6011467362</v>
      </c>
      <c r="U24" s="34"/>
      <c r="V24" s="117">
        <v>1</v>
      </c>
      <c r="W24" s="118">
        <v>1</v>
      </c>
      <c r="X24" s="118">
        <v>1</v>
      </c>
      <c r="Y24" s="118">
        <v>1</v>
      </c>
      <c r="Z24" s="118">
        <v>1</v>
      </c>
      <c r="AA24" s="119">
        <v>1</v>
      </c>
      <c r="AB24" s="118">
        <v>1</v>
      </c>
      <c r="AC24" s="118">
        <v>1</v>
      </c>
      <c r="AD24" s="118">
        <v>1</v>
      </c>
      <c r="AE24" s="120">
        <v>1</v>
      </c>
      <c r="AF24" s="125">
        <f t="shared" si="5"/>
        <v>93.089005235602102</v>
      </c>
      <c r="AG24" s="123"/>
      <c r="AH24" s="126"/>
      <c r="AI24" s="124"/>
      <c r="AJ24" s="59" t="s">
        <v>58</v>
      </c>
      <c r="AK24" s="59">
        <f t="shared" si="1"/>
        <v>0.49</v>
      </c>
      <c r="AL24" s="14">
        <f>IF(head!F$48="S235",235,IF(head!F$48="S275",275,IF(head!F$48="S355",355,IF(head!F$48="S420",420,460))))^0.5*head!$I$40*1000/(S24*3.1416*210000^0.5)</f>
        <v>1.4005258914845842</v>
      </c>
      <c r="AM24" s="14">
        <f t="shared" si="2"/>
        <v>1.7748652297730678</v>
      </c>
      <c r="AN24" s="14">
        <f t="shared" si="3"/>
        <v>0.34902449575116767</v>
      </c>
      <c r="AO24" s="15">
        <f>IF(head!F$48="S235",235,IF(head!F$48="S275",275,IF(head!F$48="S355",355,IF(head!F$48="S420",420,460))))*AN24*J24/1000</f>
        <v>246.08039479404835</v>
      </c>
      <c r="AP24" s="44" t="str">
        <f t="shared" si="0"/>
        <v>CF CHS 88,9 x 16</v>
      </c>
      <c r="AQ24" s="2"/>
    </row>
    <row r="25" spans="1:43" ht="13.5" customHeight="1">
      <c r="A25" s="9" t="s">
        <v>324</v>
      </c>
      <c r="B25" s="30">
        <f t="shared" si="4"/>
        <v>284.48068089550117</v>
      </c>
      <c r="C25" s="11">
        <v>88.9</v>
      </c>
      <c r="D25" s="11"/>
      <c r="E25" s="215" t="s">
        <v>311</v>
      </c>
      <c r="F25" s="11"/>
      <c r="G25" s="11"/>
      <c r="H25" s="33">
        <v>28.765176318505009</v>
      </c>
      <c r="I25" s="12">
        <v>29.31482936917708</v>
      </c>
      <c r="J25" s="12">
        <v>3664.3536711471352</v>
      </c>
      <c r="K25" s="12">
        <v>0.27928758690413263</v>
      </c>
      <c r="L25" s="47">
        <v>2551494.0416618395</v>
      </c>
      <c r="M25" s="13">
        <v>57401.440757296725</v>
      </c>
      <c r="N25" s="13">
        <v>86395.893333333341</v>
      </c>
      <c r="O25" s="48">
        <v>26.387520724766851</v>
      </c>
      <c r="P25" s="13">
        <v>2551494.0416618395</v>
      </c>
      <c r="Q25" s="13">
        <v>57401.440757296725</v>
      </c>
      <c r="R25" s="13">
        <v>86395.893333333341</v>
      </c>
      <c r="S25" s="12">
        <v>26.387520724766851</v>
      </c>
      <c r="T25" s="47">
        <v>5102988.0833236789</v>
      </c>
      <c r="U25" s="34"/>
      <c r="V25" s="117">
        <v>1</v>
      </c>
      <c r="W25" s="118">
        <v>1</v>
      </c>
      <c r="X25" s="118">
        <v>1</v>
      </c>
      <c r="Y25" s="118">
        <v>1</v>
      </c>
      <c r="Z25" s="118">
        <v>1</v>
      </c>
      <c r="AA25" s="119">
        <v>1</v>
      </c>
      <c r="AB25" s="118">
        <v>1</v>
      </c>
      <c r="AC25" s="118">
        <v>1</v>
      </c>
      <c r="AD25" s="118">
        <v>1</v>
      </c>
      <c r="AE25" s="120">
        <v>1</v>
      </c>
      <c r="AF25" s="125">
        <f t="shared" si="5"/>
        <v>76.217421124828519</v>
      </c>
      <c r="AG25" s="123"/>
      <c r="AH25" s="126"/>
      <c r="AI25" s="124"/>
      <c r="AJ25" s="59" t="s">
        <v>58</v>
      </c>
      <c r="AK25" s="59">
        <f t="shared" si="1"/>
        <v>0.49</v>
      </c>
      <c r="AL25" s="14">
        <f>IF(head!F$48="S235",235,IF(head!F$48="S275",275,IF(head!F$48="S355",355,IF(head!F$48="S420",420,460))))^0.5*head!$I$40*1000/(S25*3.1416*210000^0.5)</f>
        <v>1.4527045904129565</v>
      </c>
      <c r="AM25" s="14">
        <f t="shared" si="2"/>
        <v>1.8620879381546123</v>
      </c>
      <c r="AN25" s="14">
        <f t="shared" si="3"/>
        <v>0.33036005734076934</v>
      </c>
      <c r="AO25" s="15">
        <f>IF(head!F$48="S235",235,IF(head!F$48="S275",275,IF(head!F$48="S355",355,IF(head!F$48="S420",420,460))))*AN25*J25/1000</f>
        <v>284.48068089550117</v>
      </c>
      <c r="AP25" s="44" t="str">
        <f t="shared" si="0"/>
        <v>CF CHS 88,9 x 17,5</v>
      </c>
      <c r="AQ25" s="2"/>
    </row>
    <row r="26" spans="1:43" ht="13.5" customHeight="1">
      <c r="A26" s="9" t="s">
        <v>325</v>
      </c>
      <c r="B26" s="30">
        <f t="shared" si="4"/>
        <v>297.79002429082266</v>
      </c>
      <c r="C26" s="11">
        <v>88.9</v>
      </c>
      <c r="D26" s="11"/>
      <c r="E26" s="215" t="s">
        <v>313</v>
      </c>
      <c r="F26" s="11"/>
      <c r="G26" s="11"/>
      <c r="H26" s="33">
        <v>30.814547162184503</v>
      </c>
      <c r="I26" s="12">
        <v>31.403360165283569</v>
      </c>
      <c r="J26" s="12">
        <v>3925.4200206604464</v>
      </c>
      <c r="K26" s="12">
        <v>0.27928758690413263</v>
      </c>
      <c r="L26" s="47">
        <v>2651724.2662316752</v>
      </c>
      <c r="M26" s="13">
        <v>59656.338947844204</v>
      </c>
      <c r="N26" s="13">
        <v>91000.75833333336</v>
      </c>
      <c r="O26" s="48">
        <v>25.990887826313291</v>
      </c>
      <c r="P26" s="13">
        <v>2651724.2662316752</v>
      </c>
      <c r="Q26" s="13">
        <v>59656.338947844204</v>
      </c>
      <c r="R26" s="13">
        <v>91000.75833333336</v>
      </c>
      <c r="S26" s="12">
        <v>25.990887826313291</v>
      </c>
      <c r="T26" s="47">
        <v>5303448.5324633503</v>
      </c>
      <c r="U26" s="34"/>
      <c r="V26" s="117">
        <v>1</v>
      </c>
      <c r="W26" s="118">
        <v>1</v>
      </c>
      <c r="X26" s="118">
        <v>1</v>
      </c>
      <c r="Y26" s="118">
        <v>1</v>
      </c>
      <c r="Z26" s="118">
        <v>1</v>
      </c>
      <c r="AA26" s="119">
        <v>1</v>
      </c>
      <c r="AB26" s="118">
        <v>1</v>
      </c>
      <c r="AC26" s="118">
        <v>1</v>
      </c>
      <c r="AD26" s="118">
        <v>1</v>
      </c>
      <c r="AE26" s="120">
        <v>1</v>
      </c>
      <c r="AF26" s="125">
        <f t="shared" si="5"/>
        <v>71.148459383753504</v>
      </c>
      <c r="AG26" s="123"/>
      <c r="AH26" s="126"/>
      <c r="AI26" s="124"/>
      <c r="AJ26" s="59" t="s">
        <v>58</v>
      </c>
      <c r="AK26" s="59">
        <f t="shared" si="1"/>
        <v>0.49</v>
      </c>
      <c r="AL26" s="14">
        <f>IF(head!F$48="S235",235,IF(head!F$48="S275",275,IF(head!F$48="S355",355,IF(head!F$48="S420",420,460))))^0.5*head!$I$40*1000/(S26*3.1416*210000^0.5)</f>
        <v>1.4748735303946428</v>
      </c>
      <c r="AM26" s="14">
        <f t="shared" si="2"/>
        <v>1.8999699802760659</v>
      </c>
      <c r="AN26" s="14">
        <f t="shared" si="3"/>
        <v>0.3228168160495859</v>
      </c>
      <c r="AO26" s="15">
        <f>IF(head!F$48="S235",235,IF(head!F$48="S275",275,IF(head!F$48="S355",355,IF(head!F$48="S420",420,460))))*AN26*J26/1000</f>
        <v>297.79002429082266</v>
      </c>
      <c r="AP26" s="44" t="str">
        <f t="shared" si="0"/>
        <v>CF CHS 88,9 x 20</v>
      </c>
      <c r="AQ26" s="2"/>
    </row>
    <row r="27" spans="1:43" ht="13.5" customHeight="1">
      <c r="A27" s="9" t="s">
        <v>326</v>
      </c>
      <c r="B27" s="30">
        <f t="shared" si="4"/>
        <v>316.31038124338818</v>
      </c>
      <c r="C27" s="11">
        <v>88.9</v>
      </c>
      <c r="D27" s="11"/>
      <c r="E27" s="215" t="s">
        <v>315</v>
      </c>
      <c r="F27" s="11"/>
      <c r="G27" s="11"/>
      <c r="H27" s="33">
        <v>33.983550211676864</v>
      </c>
      <c r="I27" s="12">
        <v>34.632917413173871</v>
      </c>
      <c r="J27" s="12">
        <v>4329.1146766467346</v>
      </c>
      <c r="K27" s="12">
        <v>0.27928758690413263</v>
      </c>
      <c r="L27" s="47">
        <v>2785357.7943478557</v>
      </c>
      <c r="M27" s="13">
        <v>62662.71753313511</v>
      </c>
      <c r="N27" s="13">
        <v>97610.866666666698</v>
      </c>
      <c r="O27" s="48">
        <v>25.365355309949834</v>
      </c>
      <c r="P27" s="13">
        <v>2785357.7943478557</v>
      </c>
      <c r="Q27" s="13">
        <v>62662.71753313511</v>
      </c>
      <c r="R27" s="13">
        <v>97610.866666666698</v>
      </c>
      <c r="S27" s="12">
        <v>25.365355309949834</v>
      </c>
      <c r="T27" s="47">
        <v>5570715.5886957115</v>
      </c>
      <c r="U27" s="34"/>
      <c r="V27" s="117">
        <v>1</v>
      </c>
      <c r="W27" s="118">
        <v>1</v>
      </c>
      <c r="X27" s="118">
        <v>1</v>
      </c>
      <c r="Y27" s="118">
        <v>1</v>
      </c>
      <c r="Z27" s="118">
        <v>1</v>
      </c>
      <c r="AA27" s="119">
        <v>1</v>
      </c>
      <c r="AB27" s="118">
        <v>1</v>
      </c>
      <c r="AC27" s="118">
        <v>1</v>
      </c>
      <c r="AD27" s="118">
        <v>1</v>
      </c>
      <c r="AE27" s="120">
        <v>1</v>
      </c>
      <c r="AF27" s="125">
        <f t="shared" si="5"/>
        <v>64.513788098693766</v>
      </c>
      <c r="AG27" s="123"/>
      <c r="AH27" s="126"/>
      <c r="AI27" s="124"/>
      <c r="AJ27" s="59" t="s">
        <v>58</v>
      </c>
      <c r="AK27" s="59">
        <f t="shared" si="1"/>
        <v>0.49</v>
      </c>
      <c r="AL27" s="14">
        <f>IF(head!F$48="S235",235,IF(head!F$48="S275",275,IF(head!F$48="S355",355,IF(head!F$48="S420",420,460))))^0.5*head!$I$40*1000/(S27*3.1416*210000^0.5)</f>
        <v>1.5112452405288874</v>
      </c>
      <c r="AM27" s="14">
        <f t="shared" si="2"/>
        <v>1.9631861724401847</v>
      </c>
      <c r="AN27" s="14">
        <f t="shared" si="3"/>
        <v>0.31091844934791196</v>
      </c>
      <c r="AO27" s="15">
        <f>IF(head!F$48="S235",235,IF(head!F$48="S275",275,IF(head!F$48="S355",355,IF(head!F$48="S420",420,460))))*AN27*J27/1000</f>
        <v>316.31038124338818</v>
      </c>
      <c r="AP27" s="44" t="str">
        <f t="shared" si="0"/>
        <v>CF CHS 101,6 x 5</v>
      </c>
      <c r="AQ27" s="2"/>
    </row>
    <row r="28" spans="1:43" ht="13.5" customHeight="1">
      <c r="A28" s="9" t="s">
        <v>327</v>
      </c>
      <c r="B28" s="30">
        <f t="shared" si="4"/>
        <v>168.75534063636073</v>
      </c>
      <c r="C28" s="11">
        <v>101.6</v>
      </c>
      <c r="D28" s="11"/>
      <c r="E28" s="215" t="s">
        <v>293</v>
      </c>
      <c r="F28" s="11"/>
      <c r="G28" s="11"/>
      <c r="H28" s="33">
        <v>11.911505625718378</v>
      </c>
      <c r="I28" s="12">
        <v>12.139114013470959</v>
      </c>
      <c r="J28" s="12">
        <v>1517.38925168387</v>
      </c>
      <c r="K28" s="12">
        <v>0.31918581360472298</v>
      </c>
      <c r="L28" s="47">
        <v>1774692.947091904</v>
      </c>
      <c r="M28" s="13">
        <v>34934.900533305197</v>
      </c>
      <c r="N28" s="13">
        <v>46699.466666666674</v>
      </c>
      <c r="O28" s="48">
        <v>34.198976592874828</v>
      </c>
      <c r="P28" s="13">
        <v>1774692.947091904</v>
      </c>
      <c r="Q28" s="13">
        <v>34934.900533305197</v>
      </c>
      <c r="R28" s="13">
        <v>46699.466666666674</v>
      </c>
      <c r="S28" s="12">
        <v>34.198976592874828</v>
      </c>
      <c r="T28" s="47">
        <v>3549385.894183808</v>
      </c>
      <c r="U28" s="34"/>
      <c r="V28" s="117">
        <v>1</v>
      </c>
      <c r="W28" s="118">
        <v>1</v>
      </c>
      <c r="X28" s="118">
        <v>1</v>
      </c>
      <c r="Y28" s="118">
        <v>1</v>
      </c>
      <c r="Z28" s="118">
        <v>1</v>
      </c>
      <c r="AA28" s="119">
        <v>1</v>
      </c>
      <c r="AB28" s="118">
        <v>1</v>
      </c>
      <c r="AC28" s="118">
        <v>1</v>
      </c>
      <c r="AD28" s="118">
        <v>2</v>
      </c>
      <c r="AE28" s="120">
        <v>2</v>
      </c>
      <c r="AF28" s="125">
        <f t="shared" si="5"/>
        <v>210.351966873706</v>
      </c>
      <c r="AG28" s="123"/>
      <c r="AH28" s="126"/>
      <c r="AI28" s="124"/>
      <c r="AJ28" s="59" t="s">
        <v>58</v>
      </c>
      <c r="AK28" s="59">
        <f t="shared" si="1"/>
        <v>0.49</v>
      </c>
      <c r="AL28" s="14">
        <f>IF(head!F$48="S235",235,IF(head!F$48="S275",275,IF(head!F$48="S355",355,IF(head!F$48="S420",420,460))))^0.5*head!$I$40*1000/(S28*3.1416*210000^0.5)</f>
        <v>1.1208894623610568</v>
      </c>
      <c r="AM28" s="14">
        <f t="shared" si="2"/>
        <v>1.3538145116944884</v>
      </c>
      <c r="AN28" s="14">
        <f t="shared" si="3"/>
        <v>0.47325222035035291</v>
      </c>
      <c r="AO28" s="15">
        <f>IF(head!F$48="S235",235,IF(head!F$48="S275",275,IF(head!F$48="S355",355,IF(head!F$48="S420",420,460))))*AN28*J28/1000</f>
        <v>168.75534063636073</v>
      </c>
      <c r="AP28" s="44" t="str">
        <f t="shared" si="0"/>
        <v>CF CHS 101,6 x 6,3</v>
      </c>
      <c r="AQ28" s="2"/>
    </row>
    <row r="29" spans="1:43" ht="13.5" customHeight="1">
      <c r="A29" s="9" t="s">
        <v>328</v>
      </c>
      <c r="B29" s="30">
        <f t="shared" si="4"/>
        <v>206.48637383789676</v>
      </c>
      <c r="C29" s="11">
        <v>101.6</v>
      </c>
      <c r="D29" s="11"/>
      <c r="E29" s="215" t="s">
        <v>297</v>
      </c>
      <c r="F29" s="11"/>
      <c r="G29" s="11"/>
      <c r="H29" s="33">
        <v>14.806519384316887</v>
      </c>
      <c r="I29" s="12">
        <v>15.089446506310203</v>
      </c>
      <c r="J29" s="12">
        <v>1886.1808132887754</v>
      </c>
      <c r="K29" s="12">
        <v>0.31918581360472298</v>
      </c>
      <c r="L29" s="47">
        <v>2150665.8023801609</v>
      </c>
      <c r="M29" s="13">
        <v>42335.94099173545</v>
      </c>
      <c r="N29" s="13">
        <v>57300.515999999981</v>
      </c>
      <c r="O29" s="48">
        <v>33.767180812143614</v>
      </c>
      <c r="P29" s="13">
        <v>2150665.8023801609</v>
      </c>
      <c r="Q29" s="13">
        <v>42335.94099173545</v>
      </c>
      <c r="R29" s="13">
        <v>57300.515999999981</v>
      </c>
      <c r="S29" s="12">
        <v>33.767180812143614</v>
      </c>
      <c r="T29" s="47">
        <v>4301331.6047603218</v>
      </c>
      <c r="U29" s="34"/>
      <c r="V29" s="117">
        <v>1</v>
      </c>
      <c r="W29" s="118">
        <v>1</v>
      </c>
      <c r="X29" s="118">
        <v>1</v>
      </c>
      <c r="Y29" s="118">
        <v>1</v>
      </c>
      <c r="Z29" s="118">
        <v>1</v>
      </c>
      <c r="AA29" s="119">
        <v>1</v>
      </c>
      <c r="AB29" s="118">
        <v>1</v>
      </c>
      <c r="AC29" s="118">
        <v>1</v>
      </c>
      <c r="AD29" s="118">
        <v>1</v>
      </c>
      <c r="AE29" s="120">
        <v>1</v>
      </c>
      <c r="AF29" s="125">
        <f t="shared" si="5"/>
        <v>169.22333816352707</v>
      </c>
      <c r="AG29" s="123"/>
      <c r="AH29" s="126"/>
      <c r="AI29" s="124"/>
      <c r="AJ29" s="59" t="s">
        <v>58</v>
      </c>
      <c r="AK29" s="59">
        <f t="shared" si="1"/>
        <v>0.49</v>
      </c>
      <c r="AL29" s="14">
        <f>IF(head!F$48="S235",235,IF(head!F$48="S275",275,IF(head!F$48="S355",355,IF(head!F$48="S420",420,460))))^0.5*head!$I$40*1000/(S29*3.1416*210000^0.5)</f>
        <v>1.1352227685143357</v>
      </c>
      <c r="AM29" s="14">
        <f t="shared" si="2"/>
        <v>1.3734949453626886</v>
      </c>
      <c r="AN29" s="14">
        <f t="shared" si="3"/>
        <v>0.46584368497246004</v>
      </c>
      <c r="AO29" s="15">
        <f>IF(head!F$48="S235",235,IF(head!F$48="S275",275,IF(head!F$48="S355",355,IF(head!F$48="S420",420,460))))*AN29*J29/1000</f>
        <v>206.48637383789676</v>
      </c>
      <c r="AP29" s="44" t="str">
        <f t="shared" si="0"/>
        <v>CF CHS 101,6 x 7,1</v>
      </c>
      <c r="AQ29" s="2"/>
    </row>
    <row r="30" spans="1:43" ht="13.5" customHeight="1">
      <c r="A30" s="9" t="s">
        <v>329</v>
      </c>
      <c r="B30" s="30">
        <f t="shared" si="4"/>
        <v>228.50646721569618</v>
      </c>
      <c r="C30" s="11">
        <v>101.6</v>
      </c>
      <c r="D30" s="11"/>
      <c r="E30" s="215" t="s">
        <v>299</v>
      </c>
      <c r="F30" s="11"/>
      <c r="G30" s="11"/>
      <c r="H30" s="33">
        <v>16.546634988769672</v>
      </c>
      <c r="I30" s="12">
        <v>16.862812727408581</v>
      </c>
      <c r="J30" s="12">
        <v>2107.8515909260727</v>
      </c>
      <c r="K30" s="12">
        <v>0.31918581360472298</v>
      </c>
      <c r="L30" s="47">
        <v>2366237.3085707673</v>
      </c>
      <c r="M30" s="13">
        <v>46579.474578164707</v>
      </c>
      <c r="N30" s="13">
        <v>63524.078666666675</v>
      </c>
      <c r="O30" s="48">
        <v>33.504962319035663</v>
      </c>
      <c r="P30" s="13">
        <v>2366237.3085707673</v>
      </c>
      <c r="Q30" s="13">
        <v>46579.474578164707</v>
      </c>
      <c r="R30" s="13">
        <v>63524.078666666675</v>
      </c>
      <c r="S30" s="12">
        <v>33.504962319035663</v>
      </c>
      <c r="T30" s="47">
        <v>4732474.6171415346</v>
      </c>
      <c r="U30" s="34"/>
      <c r="V30" s="117">
        <v>1</v>
      </c>
      <c r="W30" s="118">
        <v>1</v>
      </c>
      <c r="X30" s="118">
        <v>1</v>
      </c>
      <c r="Y30" s="118">
        <v>1</v>
      </c>
      <c r="Z30" s="118">
        <v>1</v>
      </c>
      <c r="AA30" s="119">
        <v>1</v>
      </c>
      <c r="AB30" s="118">
        <v>1</v>
      </c>
      <c r="AC30" s="118">
        <v>1</v>
      </c>
      <c r="AD30" s="118">
        <v>1</v>
      </c>
      <c r="AE30" s="120">
        <v>1</v>
      </c>
      <c r="AF30" s="125">
        <f t="shared" si="5"/>
        <v>151.42708100454573</v>
      </c>
      <c r="AG30" s="123"/>
      <c r="AH30" s="126"/>
      <c r="AI30" s="124"/>
      <c r="AJ30" s="59" t="s">
        <v>58</v>
      </c>
      <c r="AK30" s="59">
        <f t="shared" si="1"/>
        <v>0.49</v>
      </c>
      <c r="AL30" s="14">
        <f>IF(head!F$48="S235",235,IF(head!F$48="S275",275,IF(head!F$48="S355",355,IF(head!F$48="S420",420,460))))^0.5*head!$I$40*1000/(S30*3.1416*210000^0.5)</f>
        <v>1.1441073152530301</v>
      </c>
      <c r="AM30" s="14">
        <f t="shared" si="2"/>
        <v>1.3857970666447406</v>
      </c>
      <c r="AN30" s="14">
        <f t="shared" si="3"/>
        <v>0.46130759384796288</v>
      </c>
      <c r="AO30" s="15">
        <f>IF(head!F$48="S235",235,IF(head!F$48="S275",275,IF(head!F$48="S355",355,IF(head!F$48="S420",420,460))))*AN30*J30/1000</f>
        <v>228.50646721569618</v>
      </c>
      <c r="AP30" s="44" t="str">
        <f t="shared" si="0"/>
        <v>CF CHS 101,6 x 8</v>
      </c>
      <c r="AQ30" s="2"/>
    </row>
    <row r="31" spans="1:43" ht="13.5" customHeight="1">
      <c r="A31" s="9" t="s">
        <v>330</v>
      </c>
      <c r="B31" s="30">
        <f t="shared" si="4"/>
        <v>252.21255930881546</v>
      </c>
      <c r="C31" s="11">
        <v>101.6</v>
      </c>
      <c r="D31" s="11"/>
      <c r="E31" s="215" t="s">
        <v>301</v>
      </c>
      <c r="F31" s="11"/>
      <c r="G31" s="11"/>
      <c r="H31" s="33">
        <v>18.466532945213093</v>
      </c>
      <c r="I31" s="12">
        <v>18.819396632064297</v>
      </c>
      <c r="J31" s="12">
        <v>2352.4245790080377</v>
      </c>
      <c r="K31" s="12">
        <v>0.31918581360472298</v>
      </c>
      <c r="L31" s="47">
        <v>2595006.6015953464</v>
      </c>
      <c r="M31" s="13">
        <v>51082.807118018623</v>
      </c>
      <c r="N31" s="13">
        <v>70258.346666666679</v>
      </c>
      <c r="O31" s="48">
        <v>33.213250367887809</v>
      </c>
      <c r="P31" s="13">
        <v>2595006.6015953464</v>
      </c>
      <c r="Q31" s="13">
        <v>51082.807118018623</v>
      </c>
      <c r="R31" s="13">
        <v>70258.346666666679</v>
      </c>
      <c r="S31" s="12">
        <v>33.213250367887809</v>
      </c>
      <c r="T31" s="47">
        <v>5190013.2031906927</v>
      </c>
      <c r="U31" s="34"/>
      <c r="V31" s="117">
        <v>1</v>
      </c>
      <c r="W31" s="118">
        <v>1</v>
      </c>
      <c r="X31" s="118">
        <v>1</v>
      </c>
      <c r="Y31" s="118">
        <v>1</v>
      </c>
      <c r="Z31" s="118">
        <v>1</v>
      </c>
      <c r="AA31" s="119">
        <v>1</v>
      </c>
      <c r="AB31" s="118">
        <v>1</v>
      </c>
      <c r="AC31" s="118">
        <v>1</v>
      </c>
      <c r="AD31" s="118">
        <v>1</v>
      </c>
      <c r="AE31" s="120">
        <v>1</v>
      </c>
      <c r="AF31" s="125">
        <f t="shared" si="5"/>
        <v>135.68376068376065</v>
      </c>
      <c r="AG31" s="123"/>
      <c r="AH31" s="126"/>
      <c r="AI31" s="124"/>
      <c r="AJ31" s="59" t="s">
        <v>58</v>
      </c>
      <c r="AK31" s="59">
        <f t="shared" si="1"/>
        <v>0.49</v>
      </c>
      <c r="AL31" s="14">
        <f>IF(head!F$48="S235",235,IF(head!F$48="S275",275,IF(head!F$48="S355",355,IF(head!F$48="S420",420,460))))^0.5*head!$I$40*1000/(S31*3.1416*210000^0.5)</f>
        <v>1.1541560088785621</v>
      </c>
      <c r="AM31" s="14">
        <f t="shared" si="2"/>
        <v>1.3998062685904933</v>
      </c>
      <c r="AN31" s="14">
        <f t="shared" si="3"/>
        <v>0.4562292635462788</v>
      </c>
      <c r="AO31" s="15">
        <f>IF(head!F$48="S235",235,IF(head!F$48="S275",275,IF(head!F$48="S355",355,IF(head!F$48="S420",420,460))))*AN31*J31/1000</f>
        <v>252.21255930881546</v>
      </c>
      <c r="AP31" s="44" t="str">
        <f t="shared" si="0"/>
        <v>CF CHS 101,6 x 8,8</v>
      </c>
      <c r="AQ31" s="2"/>
    </row>
    <row r="32" spans="1:43" ht="13.5" customHeight="1">
      <c r="A32" s="9" t="s">
        <v>331</v>
      </c>
      <c r="B32" s="30">
        <f t="shared" si="4"/>
        <v>272.35603607475844</v>
      </c>
      <c r="C32" s="11">
        <v>101.6</v>
      </c>
      <c r="D32" s="11"/>
      <c r="E32" s="215" t="s">
        <v>303</v>
      </c>
      <c r="F32" s="11"/>
      <c r="G32" s="11"/>
      <c r="H32" s="33">
        <v>20.139569263326408</v>
      </c>
      <c r="I32" s="12">
        <v>20.524401797020541</v>
      </c>
      <c r="J32" s="12">
        <v>2565.5502246275682</v>
      </c>
      <c r="K32" s="12">
        <v>0.31918581360472298</v>
      </c>
      <c r="L32" s="47">
        <v>2786598.0319814794</v>
      </c>
      <c r="M32" s="13">
        <v>54854.291968139354</v>
      </c>
      <c r="N32" s="13">
        <v>76011.349333333317</v>
      </c>
      <c r="O32" s="48">
        <v>32.956941605676946</v>
      </c>
      <c r="P32" s="13">
        <v>2786598.0319814794</v>
      </c>
      <c r="Q32" s="13">
        <v>54854.291968139354</v>
      </c>
      <c r="R32" s="13">
        <v>76011.349333333317</v>
      </c>
      <c r="S32" s="12">
        <v>32.956941605676946</v>
      </c>
      <c r="T32" s="47">
        <v>5573196.0639629588</v>
      </c>
      <c r="U32" s="34"/>
      <c r="V32" s="117">
        <v>1</v>
      </c>
      <c r="W32" s="118">
        <v>1</v>
      </c>
      <c r="X32" s="118">
        <v>1</v>
      </c>
      <c r="Y32" s="118">
        <v>1</v>
      </c>
      <c r="Z32" s="118">
        <v>1</v>
      </c>
      <c r="AA32" s="119">
        <v>1</v>
      </c>
      <c r="AB32" s="118">
        <v>1</v>
      </c>
      <c r="AC32" s="118">
        <v>1</v>
      </c>
      <c r="AD32" s="118">
        <v>1</v>
      </c>
      <c r="AE32" s="120">
        <v>1</v>
      </c>
      <c r="AF32" s="125">
        <f t="shared" si="5"/>
        <v>124.41222570532916</v>
      </c>
      <c r="AG32" s="123"/>
      <c r="AH32" s="126"/>
      <c r="AI32" s="124"/>
      <c r="AJ32" s="59" t="s">
        <v>58</v>
      </c>
      <c r="AK32" s="59">
        <f t="shared" si="1"/>
        <v>0.49</v>
      </c>
      <c r="AL32" s="14">
        <f>IF(head!F$48="S235",235,IF(head!F$48="S275",275,IF(head!F$48="S355",355,IF(head!F$48="S420",420,460))))^0.5*head!$I$40*1000/(S32*3.1416*210000^0.5)</f>
        <v>1.1631319721694926</v>
      </c>
      <c r="AM32" s="14">
        <f t="shared" si="2"/>
        <v>1.4124053255229723</v>
      </c>
      <c r="AN32" s="14">
        <f t="shared" si="3"/>
        <v>0.45174007685057588</v>
      </c>
      <c r="AO32" s="15">
        <f>IF(head!F$48="S235",235,IF(head!F$48="S275",275,IF(head!F$48="S355",355,IF(head!F$48="S420",420,460))))*AN32*J32/1000</f>
        <v>272.35603607475844</v>
      </c>
      <c r="AP32" s="44" t="str">
        <f t="shared" si="0"/>
        <v>CF CHS 101,6 x 10</v>
      </c>
      <c r="AQ32" s="2"/>
    </row>
    <row r="33" spans="1:43" ht="13.5" customHeight="1">
      <c r="A33" s="9" t="s">
        <v>332</v>
      </c>
      <c r="B33" s="30">
        <f t="shared" si="4"/>
        <v>300.97332230889054</v>
      </c>
      <c r="C33" s="11">
        <v>101.6</v>
      </c>
      <c r="D33" s="11"/>
      <c r="E33" s="215" t="s">
        <v>305</v>
      </c>
      <c r="F33" s="11"/>
      <c r="G33" s="11"/>
      <c r="H33" s="33">
        <v>22.589936134902764</v>
      </c>
      <c r="I33" s="12">
        <v>23.021590965506</v>
      </c>
      <c r="J33" s="12">
        <v>2877.6988706882503</v>
      </c>
      <c r="K33" s="12">
        <v>0.31918581360472298</v>
      </c>
      <c r="L33" s="47">
        <v>3054159.3654388539</v>
      </c>
      <c r="M33" s="13">
        <v>60121.247351158541</v>
      </c>
      <c r="N33" s="13">
        <v>84238.933333333334</v>
      </c>
      <c r="O33" s="48">
        <v>32.577906623968339</v>
      </c>
      <c r="P33" s="13">
        <v>3054159.3654388539</v>
      </c>
      <c r="Q33" s="13">
        <v>60121.247351158541</v>
      </c>
      <c r="R33" s="13">
        <v>84238.933333333334</v>
      </c>
      <c r="S33" s="12">
        <v>32.577906623968339</v>
      </c>
      <c r="T33" s="47">
        <v>6108318.7308777077</v>
      </c>
      <c r="U33" s="34"/>
      <c r="V33" s="117">
        <v>1</v>
      </c>
      <c r="W33" s="118">
        <v>1</v>
      </c>
      <c r="X33" s="118">
        <v>1</v>
      </c>
      <c r="Y33" s="118">
        <v>1</v>
      </c>
      <c r="Z33" s="118">
        <v>1</v>
      </c>
      <c r="AA33" s="119">
        <v>1</v>
      </c>
      <c r="AB33" s="118">
        <v>1</v>
      </c>
      <c r="AC33" s="118">
        <v>1</v>
      </c>
      <c r="AD33" s="118">
        <v>1</v>
      </c>
      <c r="AE33" s="120">
        <v>1</v>
      </c>
      <c r="AF33" s="125">
        <f t="shared" si="5"/>
        <v>110.9170305676856</v>
      </c>
      <c r="AG33" s="123"/>
      <c r="AH33" s="126"/>
      <c r="AI33" s="124"/>
      <c r="AJ33" s="59" t="s">
        <v>58</v>
      </c>
      <c r="AK33" s="59">
        <f t="shared" si="1"/>
        <v>0.49</v>
      </c>
      <c r="AL33" s="14">
        <f>IF(head!F$48="S235",235,IF(head!F$48="S275",275,IF(head!F$48="S355",355,IF(head!F$48="S420",420,460))))^0.5*head!$I$40*1000/(S33*3.1416*210000^0.5)</f>
        <v>1.1766646926995343</v>
      </c>
      <c r="AM33" s="14">
        <f t="shared" si="2"/>
        <v>1.4315527492342306</v>
      </c>
      <c r="AN33" s="14">
        <f t="shared" si="3"/>
        <v>0.44505613661850923</v>
      </c>
      <c r="AO33" s="15">
        <f>IF(head!F$48="S235",235,IF(head!F$48="S275",275,IF(head!F$48="S355",355,IF(head!F$48="S420",420,460))))*AN33*J33/1000</f>
        <v>300.97332230889054</v>
      </c>
      <c r="AP33" s="44" t="str">
        <f t="shared" si="0"/>
        <v>CF CHS 101,6 x 12,5</v>
      </c>
      <c r="AQ33" s="2"/>
    </row>
    <row r="34" spans="1:43" ht="13.5" customHeight="1">
      <c r="A34" s="9" t="s">
        <v>333</v>
      </c>
      <c r="B34" s="30">
        <f t="shared" si="4"/>
        <v>354.68638517150498</v>
      </c>
      <c r="C34" s="11">
        <v>101.6</v>
      </c>
      <c r="D34" s="11"/>
      <c r="E34" s="215" t="s">
        <v>307</v>
      </c>
      <c r="F34" s="11"/>
      <c r="G34" s="11"/>
      <c r="H34" s="33">
        <v>27.46674822079471</v>
      </c>
      <c r="I34" s="12">
        <v>27.991590543485053</v>
      </c>
      <c r="J34" s="12">
        <v>3498.9488179356322</v>
      </c>
      <c r="K34" s="12">
        <v>0.31918581360472298</v>
      </c>
      <c r="L34" s="47">
        <v>3540525.0772647518</v>
      </c>
      <c r="M34" s="13">
        <v>69695.375536707725</v>
      </c>
      <c r="N34" s="13">
        <v>99886.166666666672</v>
      </c>
      <c r="O34" s="48">
        <v>31.810100597137378</v>
      </c>
      <c r="P34" s="13">
        <v>3540525.0772647518</v>
      </c>
      <c r="Q34" s="13">
        <v>69695.375536707725</v>
      </c>
      <c r="R34" s="13">
        <v>99886.166666666672</v>
      </c>
      <c r="S34" s="12">
        <v>31.810100597137378</v>
      </c>
      <c r="T34" s="47">
        <v>7081050.1545295035</v>
      </c>
      <c r="U34" s="34"/>
      <c r="V34" s="117">
        <v>1</v>
      </c>
      <c r="W34" s="118">
        <v>1</v>
      </c>
      <c r="X34" s="118">
        <v>1</v>
      </c>
      <c r="Y34" s="118">
        <v>1</v>
      </c>
      <c r="Z34" s="118">
        <v>1</v>
      </c>
      <c r="AA34" s="119">
        <v>1</v>
      </c>
      <c r="AB34" s="118">
        <v>1</v>
      </c>
      <c r="AC34" s="118">
        <v>1</v>
      </c>
      <c r="AD34" s="118">
        <v>1</v>
      </c>
      <c r="AE34" s="120">
        <v>1</v>
      </c>
      <c r="AF34" s="125">
        <f t="shared" si="5"/>
        <v>91.223344556677887</v>
      </c>
      <c r="AG34" s="123"/>
      <c r="AH34" s="126"/>
      <c r="AI34" s="124"/>
      <c r="AJ34" s="59" t="s">
        <v>58</v>
      </c>
      <c r="AK34" s="59">
        <f t="shared" si="1"/>
        <v>0.49</v>
      </c>
      <c r="AL34" s="14">
        <f>IF(head!F$48="S235",235,IF(head!F$48="S275",275,IF(head!F$48="S355",355,IF(head!F$48="S420",420,460))))^0.5*head!$I$40*1000/(S34*3.1416*210000^0.5)</f>
        <v>1.2050660565951019</v>
      </c>
      <c r="AM34" s="14">
        <f t="shared" si="2"/>
        <v>1.4723332842446346</v>
      </c>
      <c r="AN34" s="14">
        <f t="shared" si="3"/>
        <v>0.43135920106934844</v>
      </c>
      <c r="AO34" s="15">
        <f>IF(head!F$48="S235",235,IF(head!F$48="S275",275,IF(head!F$48="S355",355,IF(head!F$48="S420",420,460))))*AN34*J34/1000</f>
        <v>354.68638517150498</v>
      </c>
      <c r="AP34" s="44" t="str">
        <f t="shared" si="0"/>
        <v>CF CHS 101,6 x 16</v>
      </c>
      <c r="AQ34" s="2"/>
    </row>
    <row r="35" spans="1:43" ht="13.5" customHeight="1">
      <c r="A35" s="9" t="s">
        <v>334</v>
      </c>
      <c r="B35" s="30">
        <f t="shared" si="4"/>
        <v>417.43158093943742</v>
      </c>
      <c r="C35" s="11">
        <v>101.6</v>
      </c>
      <c r="D35" s="11"/>
      <c r="E35" s="215" t="s">
        <v>311</v>
      </c>
      <c r="F35" s="11"/>
      <c r="G35" s="11"/>
      <c r="H35" s="33">
        <v>33.776393592099161</v>
      </c>
      <c r="I35" s="12">
        <v>34.421802386852647</v>
      </c>
      <c r="J35" s="12">
        <v>4302.7252983565813</v>
      </c>
      <c r="K35" s="12">
        <v>0.31918581360472298</v>
      </c>
      <c r="L35" s="47">
        <v>4078639.3648181702</v>
      </c>
      <c r="M35" s="13">
        <v>80288.176472798645</v>
      </c>
      <c r="N35" s="13">
        <v>118603.09333333335</v>
      </c>
      <c r="O35" s="48">
        <v>30.788309469667215</v>
      </c>
      <c r="P35" s="13">
        <v>4078639.3648181702</v>
      </c>
      <c r="Q35" s="13">
        <v>80288.176472798645</v>
      </c>
      <c r="R35" s="13">
        <v>118603.09333333335</v>
      </c>
      <c r="S35" s="12">
        <v>30.788309469667215</v>
      </c>
      <c r="T35" s="47">
        <v>8157278.7296363404</v>
      </c>
      <c r="U35" s="34"/>
      <c r="V35" s="117">
        <v>1</v>
      </c>
      <c r="W35" s="118">
        <v>1</v>
      </c>
      <c r="X35" s="118">
        <v>1</v>
      </c>
      <c r="Y35" s="118">
        <v>1</v>
      </c>
      <c r="Z35" s="118">
        <v>1</v>
      </c>
      <c r="AA35" s="119">
        <v>1</v>
      </c>
      <c r="AB35" s="118">
        <v>1</v>
      </c>
      <c r="AC35" s="118">
        <v>1</v>
      </c>
      <c r="AD35" s="118">
        <v>1</v>
      </c>
      <c r="AE35" s="120">
        <v>1</v>
      </c>
      <c r="AF35" s="125">
        <f t="shared" si="5"/>
        <v>74.182242990654203</v>
      </c>
      <c r="AG35" s="123"/>
      <c r="AH35" s="126"/>
      <c r="AI35" s="124"/>
      <c r="AJ35" s="59" t="s">
        <v>58</v>
      </c>
      <c r="AK35" s="59">
        <f t="shared" si="1"/>
        <v>0.49</v>
      </c>
      <c r="AL35" s="14">
        <f>IF(head!F$48="S235",235,IF(head!F$48="S275",275,IF(head!F$48="S355",355,IF(head!F$48="S420",420,460))))^0.5*head!$I$40*1000/(S35*3.1416*210000^0.5)</f>
        <v>1.2450593470957525</v>
      </c>
      <c r="AM35" s="14">
        <f t="shared" si="2"/>
        <v>1.5311259289337102</v>
      </c>
      <c r="AN35" s="14">
        <f t="shared" si="3"/>
        <v>0.41283244375855077</v>
      </c>
      <c r="AO35" s="15">
        <f>IF(head!F$48="S235",235,IF(head!F$48="S275",275,IF(head!F$48="S355",355,IF(head!F$48="S420",420,460))))*AN35*J35/1000</f>
        <v>417.43158093943742</v>
      </c>
      <c r="AP35" s="44" t="str">
        <f t="shared" si="0"/>
        <v>CF CHS 101,6 x 17,5</v>
      </c>
      <c r="AQ35" s="2"/>
    </row>
    <row r="36" spans="1:43" ht="13.5" customHeight="1">
      <c r="A36" s="9" t="s">
        <v>335</v>
      </c>
      <c r="B36" s="30">
        <f t="shared" si="4"/>
        <v>440.24300251995606</v>
      </c>
      <c r="C36" s="11">
        <v>101.6</v>
      </c>
      <c r="D36" s="11"/>
      <c r="E36" s="215" t="s">
        <v>313</v>
      </c>
      <c r="F36" s="11"/>
      <c r="G36" s="11"/>
      <c r="H36" s="33">
        <v>36.295566055178107</v>
      </c>
      <c r="I36" s="12">
        <v>36.989111903366222</v>
      </c>
      <c r="J36" s="12">
        <v>4623.6389879207782</v>
      </c>
      <c r="K36" s="12">
        <v>0.31918581360472298</v>
      </c>
      <c r="L36" s="47">
        <v>4264763.6887758365</v>
      </c>
      <c r="M36" s="13">
        <v>83952.041117634595</v>
      </c>
      <c r="N36" s="13">
        <v>125560.63333333335</v>
      </c>
      <c r="O36" s="48">
        <v>30.370750731583833</v>
      </c>
      <c r="P36" s="13">
        <v>4264763.6887758365</v>
      </c>
      <c r="Q36" s="13">
        <v>83952.041117634595</v>
      </c>
      <c r="R36" s="13">
        <v>125560.63333333335</v>
      </c>
      <c r="S36" s="12">
        <v>30.370750731583833</v>
      </c>
      <c r="T36" s="47">
        <v>8529527.377551673</v>
      </c>
      <c r="U36" s="34"/>
      <c r="V36" s="117">
        <v>1</v>
      </c>
      <c r="W36" s="118">
        <v>1</v>
      </c>
      <c r="X36" s="118">
        <v>1</v>
      </c>
      <c r="Y36" s="118">
        <v>1</v>
      </c>
      <c r="Z36" s="118">
        <v>1</v>
      </c>
      <c r="AA36" s="119">
        <v>1</v>
      </c>
      <c r="AB36" s="118">
        <v>1</v>
      </c>
      <c r="AC36" s="118">
        <v>1</v>
      </c>
      <c r="AD36" s="118">
        <v>1</v>
      </c>
      <c r="AE36" s="120">
        <v>1</v>
      </c>
      <c r="AF36" s="125">
        <f t="shared" si="5"/>
        <v>69.033463563784608</v>
      </c>
      <c r="AG36" s="123"/>
      <c r="AH36" s="126"/>
      <c r="AI36" s="124"/>
      <c r="AJ36" s="59" t="s">
        <v>58</v>
      </c>
      <c r="AK36" s="59">
        <f t="shared" si="1"/>
        <v>0.49</v>
      </c>
      <c r="AL36" s="14">
        <f>IF(head!F$48="S235",235,IF(head!F$48="S275",275,IF(head!F$48="S355",355,IF(head!F$48="S420",420,460))))^0.5*head!$I$40*1000/(S36*3.1416*210000^0.5)</f>
        <v>1.2621773108368188</v>
      </c>
      <c r="AM36" s="14">
        <f t="shared" si="2"/>
        <v>1.5567792231506523</v>
      </c>
      <c r="AN36" s="14">
        <f t="shared" si="3"/>
        <v>0.40517317284124055</v>
      </c>
      <c r="AO36" s="15">
        <f>IF(head!F$48="S235",235,IF(head!F$48="S275",275,IF(head!F$48="S355",355,IF(head!F$48="S420",420,460))))*AN36*J36/1000</f>
        <v>440.24300251995606</v>
      </c>
      <c r="AP36" s="44" t="str">
        <f t="shared" si="0"/>
        <v>CF CHS 101,6 x 20</v>
      </c>
      <c r="AQ36" s="2"/>
    </row>
    <row r="37" spans="1:43" ht="13.5" customHeight="1">
      <c r="A37" s="9" t="s">
        <v>336</v>
      </c>
      <c r="B37" s="30">
        <f t="shared" si="4"/>
        <v>473.32682691202314</v>
      </c>
      <c r="C37" s="11">
        <v>101.6</v>
      </c>
      <c r="D37" s="11"/>
      <c r="E37" s="215" t="s">
        <v>315</v>
      </c>
      <c r="F37" s="11"/>
      <c r="G37" s="11"/>
      <c r="H37" s="33">
        <v>40.247571803669558</v>
      </c>
      <c r="I37" s="12">
        <v>41.016633685268339</v>
      </c>
      <c r="J37" s="12">
        <v>5127.0792106585423</v>
      </c>
      <c r="K37" s="12">
        <v>0.31918581360472298</v>
      </c>
      <c r="L37" s="47">
        <v>4523724.5291482452</v>
      </c>
      <c r="M37" s="13">
        <v>89049.695455674126</v>
      </c>
      <c r="N37" s="13">
        <v>135837.86666666667</v>
      </c>
      <c r="O37" s="48">
        <v>29.703871801500895</v>
      </c>
      <c r="P37" s="13">
        <v>4523724.5291482452</v>
      </c>
      <c r="Q37" s="13">
        <v>89049.695455674126</v>
      </c>
      <c r="R37" s="13">
        <v>135837.86666666667</v>
      </c>
      <c r="S37" s="12">
        <v>29.703871801500895</v>
      </c>
      <c r="T37" s="47">
        <v>9047449.0582964905</v>
      </c>
      <c r="U37" s="34"/>
      <c r="V37" s="117">
        <v>1</v>
      </c>
      <c r="W37" s="118">
        <v>1</v>
      </c>
      <c r="X37" s="118">
        <v>1</v>
      </c>
      <c r="Y37" s="118">
        <v>1</v>
      </c>
      <c r="Z37" s="118">
        <v>1</v>
      </c>
      <c r="AA37" s="119">
        <v>1</v>
      </c>
      <c r="AB37" s="118">
        <v>1</v>
      </c>
      <c r="AC37" s="118">
        <v>1</v>
      </c>
      <c r="AD37" s="118">
        <v>1</v>
      </c>
      <c r="AE37" s="120">
        <v>1</v>
      </c>
      <c r="AF37" s="125">
        <f t="shared" si="5"/>
        <v>62.254901960784316</v>
      </c>
      <c r="AG37" s="123"/>
      <c r="AH37" s="126"/>
      <c r="AI37" s="124"/>
      <c r="AJ37" s="59" t="s">
        <v>58</v>
      </c>
      <c r="AK37" s="59">
        <f t="shared" si="1"/>
        <v>0.49</v>
      </c>
      <c r="AL37" s="14">
        <f>IF(head!F$48="S235",235,IF(head!F$48="S275",275,IF(head!F$48="S355",355,IF(head!F$48="S420",420,460))))^0.5*head!$I$40*1000/(S37*3.1416*210000^0.5)</f>
        <v>1.2905143390953127</v>
      </c>
      <c r="AM37" s="14">
        <f t="shared" si="2"/>
        <v>1.5998896427836575</v>
      </c>
      <c r="AN37" s="14">
        <f t="shared" si="3"/>
        <v>0.39284680955908657</v>
      </c>
      <c r="AO37" s="15">
        <f>IF(head!F$48="S235",235,IF(head!F$48="S275",275,IF(head!F$48="S355",355,IF(head!F$48="S420",420,460))))*AN37*J37/1000</f>
        <v>473.32682691202314</v>
      </c>
      <c r="AP37" s="44" t="str">
        <f t="shared" si="0"/>
        <v>CF CHS 114,3 x 5</v>
      </c>
      <c r="AQ37" s="2"/>
    </row>
    <row r="38" spans="1:43" ht="13.5" customHeight="1">
      <c r="A38" s="9" t="s">
        <v>337</v>
      </c>
      <c r="B38" s="30">
        <f t="shared" si="4"/>
        <v>219.97593298589692</v>
      </c>
      <c r="C38" s="11">
        <v>114.3</v>
      </c>
      <c r="D38" s="11"/>
      <c r="E38" s="215" t="s">
        <v>293</v>
      </c>
      <c r="F38" s="11"/>
      <c r="G38" s="11"/>
      <c r="H38" s="33">
        <v>13.477511023716552</v>
      </c>
      <c r="I38" s="12">
        <v>13.735043081494576</v>
      </c>
      <c r="J38" s="12">
        <v>1716.880385186822</v>
      </c>
      <c r="K38" s="12">
        <v>0.35908404030531338</v>
      </c>
      <c r="L38" s="47">
        <v>2569202.0453075236</v>
      </c>
      <c r="M38" s="13">
        <v>44955.416365835932</v>
      </c>
      <c r="N38" s="13">
        <v>59774.116666666654</v>
      </c>
      <c r="O38" s="48">
        <v>38.683798288172277</v>
      </c>
      <c r="P38" s="13">
        <v>2569202.0453075236</v>
      </c>
      <c r="Q38" s="13">
        <v>44955.416365835932</v>
      </c>
      <c r="R38" s="13">
        <v>59774.116666666654</v>
      </c>
      <c r="S38" s="12">
        <v>38.683798288172277</v>
      </c>
      <c r="T38" s="47">
        <v>5138404.0906150471</v>
      </c>
      <c r="U38" s="34"/>
      <c r="V38" s="117">
        <v>1</v>
      </c>
      <c r="W38" s="118">
        <v>1</v>
      </c>
      <c r="X38" s="118">
        <v>1</v>
      </c>
      <c r="Y38" s="118">
        <v>1</v>
      </c>
      <c r="Z38" s="118">
        <v>1</v>
      </c>
      <c r="AA38" s="119">
        <v>1</v>
      </c>
      <c r="AB38" s="118">
        <v>1</v>
      </c>
      <c r="AC38" s="118">
        <v>1</v>
      </c>
      <c r="AD38" s="118">
        <v>2</v>
      </c>
      <c r="AE38" s="120">
        <v>2</v>
      </c>
      <c r="AF38" s="125">
        <f t="shared" si="5"/>
        <v>209.1491308325709</v>
      </c>
      <c r="AG38" s="123"/>
      <c r="AH38" s="126"/>
      <c r="AI38" s="124"/>
      <c r="AJ38" s="59" t="s">
        <v>58</v>
      </c>
      <c r="AK38" s="59">
        <f t="shared" si="1"/>
        <v>0.49</v>
      </c>
      <c r="AL38" s="14">
        <f>IF(head!F$48="S235",235,IF(head!F$48="S275",275,IF(head!F$48="S355",355,IF(head!F$48="S420",420,460))))^0.5*head!$I$40*1000/(S38*3.1416*210000^0.5)</f>
        <v>0.99093869223815023</v>
      </c>
      <c r="AM38" s="14">
        <f t="shared" si="2"/>
        <v>1.1847597254856745</v>
      </c>
      <c r="AN38" s="14">
        <f t="shared" si="3"/>
        <v>0.54521433643039074</v>
      </c>
      <c r="AO38" s="15">
        <f>IF(head!F$48="S235",235,IF(head!F$48="S275",275,IF(head!F$48="S355",355,IF(head!F$48="S420",420,460))))*AN38*J38/1000</f>
        <v>219.97593298589692</v>
      </c>
      <c r="AP38" s="44" t="str">
        <f t="shared" si="0"/>
        <v>CF CHS 114,3 x 5,6</v>
      </c>
      <c r="AQ38" s="2"/>
    </row>
    <row r="39" spans="1:43" ht="13.5" customHeight="1">
      <c r="A39" s="9" t="s">
        <v>338</v>
      </c>
      <c r="B39" s="30">
        <f t="shared" si="4"/>
        <v>243.66061458894134</v>
      </c>
      <c r="C39" s="11">
        <v>114.3</v>
      </c>
      <c r="D39" s="11"/>
      <c r="E39" s="215" t="s">
        <v>295</v>
      </c>
      <c r="F39" s="11"/>
      <c r="G39" s="11"/>
      <c r="H39" s="33">
        <v>15.01194969873146</v>
      </c>
      <c r="I39" s="12">
        <v>15.298802240745436</v>
      </c>
      <c r="J39" s="12">
        <v>1912.3502800931797</v>
      </c>
      <c r="K39" s="12">
        <v>0.35908404030531338</v>
      </c>
      <c r="L39" s="47">
        <v>2831963.6732222377</v>
      </c>
      <c r="M39" s="13">
        <v>49553.170135122273</v>
      </c>
      <c r="N39" s="13">
        <v>66226.402666666705</v>
      </c>
      <c r="O39" s="48">
        <v>38.482219920373616</v>
      </c>
      <c r="P39" s="13">
        <v>2831963.6732222377</v>
      </c>
      <c r="Q39" s="13">
        <v>49553.170135122273</v>
      </c>
      <c r="R39" s="13">
        <v>66226.402666666705</v>
      </c>
      <c r="S39" s="12">
        <v>38.482219920373616</v>
      </c>
      <c r="T39" s="47">
        <v>5663927.3464444755</v>
      </c>
      <c r="U39" s="34"/>
      <c r="V39" s="117">
        <v>1</v>
      </c>
      <c r="W39" s="118">
        <v>1</v>
      </c>
      <c r="X39" s="118">
        <v>1</v>
      </c>
      <c r="Y39" s="118">
        <v>1</v>
      </c>
      <c r="Z39" s="118">
        <v>1</v>
      </c>
      <c r="AA39" s="119">
        <v>1</v>
      </c>
      <c r="AB39" s="118">
        <v>1</v>
      </c>
      <c r="AC39" s="118">
        <v>1</v>
      </c>
      <c r="AD39" s="118">
        <v>2</v>
      </c>
      <c r="AE39" s="120">
        <v>2</v>
      </c>
      <c r="AF39" s="125">
        <f t="shared" si="5"/>
        <v>187.77106058614794</v>
      </c>
      <c r="AG39" s="123"/>
      <c r="AH39" s="126"/>
      <c r="AI39" s="124"/>
      <c r="AJ39" s="59" t="s">
        <v>58</v>
      </c>
      <c r="AK39" s="59">
        <f t="shared" si="1"/>
        <v>0.49</v>
      </c>
      <c r="AL39" s="14">
        <f>IF(head!F$48="S235",235,IF(head!F$48="S275",275,IF(head!F$48="S355",355,IF(head!F$48="S420",420,460))))^0.5*head!$I$40*1000/(S39*3.1416*210000^0.5)</f>
        <v>0.99612944798413428</v>
      </c>
      <c r="AM39" s="14">
        <f t="shared" si="2"/>
        <v>1.1911886533267011</v>
      </c>
      <c r="AN39" s="14">
        <f t="shared" si="3"/>
        <v>0.54218815971902234</v>
      </c>
      <c r="AO39" s="15">
        <f>IF(head!F$48="S235",235,IF(head!F$48="S275",275,IF(head!F$48="S355",355,IF(head!F$48="S420",420,460))))*AN39*J39/1000</f>
        <v>243.66061458894134</v>
      </c>
      <c r="AP39" s="44" t="str">
        <f t="shared" si="0"/>
        <v>CF CHS 114,3 x 6,3</v>
      </c>
      <c r="AQ39" s="2"/>
    </row>
    <row r="40" spans="1:43" ht="13.5" customHeight="1">
      <c r="A40" s="9" t="s">
        <v>339</v>
      </c>
      <c r="B40" s="30">
        <f t="shared" si="4"/>
        <v>270.57900006865418</v>
      </c>
      <c r="C40" s="11">
        <v>114.3</v>
      </c>
      <c r="D40" s="11"/>
      <c r="E40" s="215">
        <v>6.3</v>
      </c>
      <c r="F40" s="11"/>
      <c r="G40" s="11"/>
      <c r="H40" s="33">
        <v>16.779686185794581</v>
      </c>
      <c r="I40" s="12">
        <v>17.100317132019956</v>
      </c>
      <c r="J40" s="12">
        <v>2137.5396415024943</v>
      </c>
      <c r="K40" s="12">
        <v>0.35908404030531338</v>
      </c>
      <c r="L40" s="47">
        <v>3127137.6658570403</v>
      </c>
      <c r="M40" s="13">
        <v>54718.069393823971</v>
      </c>
      <c r="N40" s="13">
        <v>73566.54899999997</v>
      </c>
      <c r="O40" s="48">
        <v>38.248676447689007</v>
      </c>
      <c r="P40" s="13">
        <v>3127137.6658570403</v>
      </c>
      <c r="Q40" s="13">
        <v>54718.069393823971</v>
      </c>
      <c r="R40" s="13">
        <v>73566.54899999997</v>
      </c>
      <c r="S40" s="12">
        <v>38.248676447689007</v>
      </c>
      <c r="T40" s="47">
        <v>6254275.3317140806</v>
      </c>
      <c r="U40" s="34"/>
      <c r="V40" s="117">
        <v>1</v>
      </c>
      <c r="W40" s="118">
        <v>1</v>
      </c>
      <c r="X40" s="118">
        <v>1</v>
      </c>
      <c r="Y40" s="118">
        <v>1</v>
      </c>
      <c r="Z40" s="118">
        <v>1</v>
      </c>
      <c r="AA40" s="119">
        <v>1</v>
      </c>
      <c r="AB40" s="118">
        <v>1</v>
      </c>
      <c r="AC40" s="118">
        <v>1</v>
      </c>
      <c r="AD40" s="118">
        <v>1</v>
      </c>
      <c r="AE40" s="120">
        <v>1</v>
      </c>
      <c r="AF40" s="125">
        <f t="shared" si="5"/>
        <v>167.98941798941806</v>
      </c>
      <c r="AG40" s="123"/>
      <c r="AH40" s="126"/>
      <c r="AI40" s="124"/>
      <c r="AJ40" s="59" t="s">
        <v>58</v>
      </c>
      <c r="AK40" s="59">
        <f t="shared" si="1"/>
        <v>0.49</v>
      </c>
      <c r="AL40" s="14">
        <f>IF(head!F$48="S235",235,IF(head!F$48="S275",275,IF(head!F$48="S355",355,IF(head!F$48="S420",420,460))))^0.5*head!$I$40*1000/(S40*3.1416*210000^0.5)</f>
        <v>1.0022117376770545</v>
      </c>
      <c r="AM40" s="14">
        <f t="shared" si="2"/>
        <v>1.1987560592997089</v>
      </c>
      <c r="AN40" s="14">
        <f t="shared" si="3"/>
        <v>0.53865667702088416</v>
      </c>
      <c r="AO40" s="15">
        <f>IF(head!F$48="S235",235,IF(head!F$48="S275",275,IF(head!F$48="S355",355,IF(head!F$48="S420",420,460))))*AN40*J40/1000</f>
        <v>270.57900006865418</v>
      </c>
      <c r="AP40" s="44" t="str">
        <f t="shared" si="0"/>
        <v>CF CHS 114,3 x 7,1</v>
      </c>
      <c r="AQ40" s="2"/>
    </row>
    <row r="41" spans="1:43" ht="13.5" customHeight="1">
      <c r="A41" s="9" t="s">
        <v>340</v>
      </c>
      <c r="B41" s="30">
        <f t="shared" si="4"/>
        <v>300.41169811227775</v>
      </c>
      <c r="C41" s="11">
        <v>114.3</v>
      </c>
      <c r="D41" s="11"/>
      <c r="E41" s="215" t="s">
        <v>299</v>
      </c>
      <c r="F41" s="11"/>
      <c r="G41" s="11"/>
      <c r="H41" s="33">
        <v>18.770362653927073</v>
      </c>
      <c r="I41" s="12">
        <v>19.129032004002113</v>
      </c>
      <c r="J41" s="12">
        <v>2391.1290005002643</v>
      </c>
      <c r="K41" s="12">
        <v>0.35908404030531338</v>
      </c>
      <c r="L41" s="47">
        <v>3449876.0882530222</v>
      </c>
      <c r="M41" s="13">
        <v>60365.285883692428</v>
      </c>
      <c r="N41" s="13">
        <v>81711.367666666687</v>
      </c>
      <c r="O41" s="48">
        <v>37.983960430687056</v>
      </c>
      <c r="P41" s="13">
        <v>3449876.0882530222</v>
      </c>
      <c r="Q41" s="13">
        <v>60365.285883692428</v>
      </c>
      <c r="R41" s="13">
        <v>81711.367666666687</v>
      </c>
      <c r="S41" s="12">
        <v>37.983960430687056</v>
      </c>
      <c r="T41" s="47">
        <v>6899752.1765060443</v>
      </c>
      <c r="U41" s="34"/>
      <c r="V41" s="117">
        <v>1</v>
      </c>
      <c r="W41" s="118">
        <v>1</v>
      </c>
      <c r="X41" s="118">
        <v>1</v>
      </c>
      <c r="Y41" s="118">
        <v>1</v>
      </c>
      <c r="Z41" s="118">
        <v>1</v>
      </c>
      <c r="AA41" s="119">
        <v>1</v>
      </c>
      <c r="AB41" s="118">
        <v>1</v>
      </c>
      <c r="AC41" s="118">
        <v>1</v>
      </c>
      <c r="AD41" s="118">
        <v>1</v>
      </c>
      <c r="AE41" s="120">
        <v>1</v>
      </c>
      <c r="AF41" s="125">
        <f t="shared" si="5"/>
        <v>150.1734286314904</v>
      </c>
      <c r="AG41" s="123"/>
      <c r="AH41" s="126"/>
      <c r="AI41" s="124"/>
      <c r="AJ41" s="59" t="s">
        <v>58</v>
      </c>
      <c r="AK41" s="59">
        <f t="shared" si="1"/>
        <v>0.49</v>
      </c>
      <c r="AL41" s="14">
        <f>IF(head!F$48="S235",235,IF(head!F$48="S275",275,IF(head!F$48="S355",355,IF(head!F$48="S420",420,460))))^0.5*head!$I$40*1000/(S41*3.1416*210000^0.5)</f>
        <v>1.0091963042252057</v>
      </c>
      <c r="AM41" s="14">
        <f t="shared" si="2"/>
        <v>1.2074916847660822</v>
      </c>
      <c r="AN41" s="14">
        <f t="shared" si="3"/>
        <v>0.53462094737429711</v>
      </c>
      <c r="AO41" s="15">
        <f>IF(head!F$48="S235",235,IF(head!F$48="S275",275,IF(head!F$48="S355",355,IF(head!F$48="S420",420,460))))*AN41*J41/1000</f>
        <v>300.41169811227775</v>
      </c>
      <c r="AP41" s="44" t="str">
        <f t="shared" si="0"/>
        <v>CF CHS 114,3 x 8</v>
      </c>
      <c r="AQ41" s="2"/>
    </row>
    <row r="42" spans="1:43" ht="13.5" customHeight="1">
      <c r="A42" s="9" t="s">
        <v>341</v>
      </c>
      <c r="B42" s="30">
        <f t="shared" si="4"/>
        <v>332.80137273812772</v>
      </c>
      <c r="C42" s="11">
        <v>114.3</v>
      </c>
      <c r="D42" s="11"/>
      <c r="E42" s="215">
        <v>8</v>
      </c>
      <c r="F42" s="11"/>
      <c r="G42" s="11"/>
      <c r="H42" s="33">
        <v>20.972141582010167</v>
      </c>
      <c r="I42" s="12">
        <v>21.372883140902079</v>
      </c>
      <c r="J42" s="12">
        <v>2671.6103926127603</v>
      </c>
      <c r="K42" s="12">
        <v>0.35908404030531338</v>
      </c>
      <c r="L42" s="47">
        <v>3794919.0378037128</v>
      </c>
      <c r="M42" s="13">
        <v>66402.78281371326</v>
      </c>
      <c r="N42" s="13">
        <v>90568.186666666661</v>
      </c>
      <c r="O42" s="48">
        <v>37.689007017962155</v>
      </c>
      <c r="P42" s="13">
        <v>3794919.0378037128</v>
      </c>
      <c r="Q42" s="13">
        <v>66402.78281371326</v>
      </c>
      <c r="R42" s="13">
        <v>90568.186666666661</v>
      </c>
      <c r="S42" s="12">
        <v>37.689007017962155</v>
      </c>
      <c r="T42" s="47">
        <v>7589838.0756074255</v>
      </c>
      <c r="U42" s="34"/>
      <c r="V42" s="117">
        <v>1</v>
      </c>
      <c r="W42" s="118">
        <v>1</v>
      </c>
      <c r="X42" s="118">
        <v>1</v>
      </c>
      <c r="Y42" s="118">
        <v>1</v>
      </c>
      <c r="Z42" s="118">
        <v>1</v>
      </c>
      <c r="AA42" s="119">
        <v>1</v>
      </c>
      <c r="AB42" s="118">
        <v>1</v>
      </c>
      <c r="AC42" s="118">
        <v>1</v>
      </c>
      <c r="AD42" s="118">
        <v>1</v>
      </c>
      <c r="AE42" s="120">
        <v>1</v>
      </c>
      <c r="AF42" s="125">
        <f t="shared" si="5"/>
        <v>134.40733772342426</v>
      </c>
      <c r="AG42" s="123"/>
      <c r="AH42" s="126"/>
      <c r="AI42" s="124"/>
      <c r="AJ42" s="59" t="s">
        <v>58</v>
      </c>
      <c r="AK42" s="59">
        <f t="shared" si="1"/>
        <v>0.49</v>
      </c>
      <c r="AL42" s="14">
        <f>IF(head!F$48="S235",235,IF(head!F$48="S275",275,IF(head!F$48="S355",355,IF(head!F$48="S420",420,460))))^0.5*head!$I$40*1000/(S42*3.1416*210000^0.5)</f>
        <v>1.017094254253412</v>
      </c>
      <c r="AM42" s="14">
        <f t="shared" si="2"/>
        <v>1.2174284533097381</v>
      </c>
      <c r="AN42" s="14">
        <f t="shared" si="3"/>
        <v>0.53008330036469808</v>
      </c>
      <c r="AO42" s="15">
        <f>IF(head!F$48="S235",235,IF(head!F$48="S275",275,IF(head!F$48="S355",355,IF(head!F$48="S420",420,460))))*AN42*J42/1000</f>
        <v>332.80137273812772</v>
      </c>
      <c r="AP42" s="44" t="str">
        <f t="shared" si="0"/>
        <v>CF CHS 114,3 x 10</v>
      </c>
      <c r="AQ42" s="2"/>
    </row>
    <row r="43" spans="1:43" ht="13.5" customHeight="1">
      <c r="A43" s="9" t="s">
        <v>342</v>
      </c>
      <c r="B43" s="30">
        <f t="shared" si="4"/>
        <v>400.42795692789264</v>
      </c>
      <c r="C43" s="11">
        <v>114.3</v>
      </c>
      <c r="D43" s="11"/>
      <c r="E43" s="215" t="s">
        <v>305</v>
      </c>
      <c r="F43" s="11"/>
      <c r="G43" s="11"/>
      <c r="H43" s="33">
        <v>25.721946930899108</v>
      </c>
      <c r="I43" s="12">
        <v>26.21344910155323</v>
      </c>
      <c r="J43" s="12">
        <v>3276.6811376941541</v>
      </c>
      <c r="K43" s="12">
        <v>0.35908404030531338</v>
      </c>
      <c r="L43" s="47">
        <v>4496626.3879204867</v>
      </c>
      <c r="M43" s="13">
        <v>78681.12664777755</v>
      </c>
      <c r="N43" s="13">
        <v>109118.23333333334</v>
      </c>
      <c r="O43" s="48">
        <v>37.044719596725251</v>
      </c>
      <c r="P43" s="13">
        <v>4496626.3879204867</v>
      </c>
      <c r="Q43" s="13">
        <v>78681.12664777755</v>
      </c>
      <c r="R43" s="13">
        <v>109118.23333333334</v>
      </c>
      <c r="S43" s="12">
        <v>37.044719596725251</v>
      </c>
      <c r="T43" s="47">
        <v>8993252.7758409735</v>
      </c>
      <c r="U43" s="34"/>
      <c r="V43" s="117">
        <v>1</v>
      </c>
      <c r="W43" s="118">
        <v>1</v>
      </c>
      <c r="X43" s="118">
        <v>1</v>
      </c>
      <c r="Y43" s="118">
        <v>1</v>
      </c>
      <c r="Z43" s="118">
        <v>1</v>
      </c>
      <c r="AA43" s="119">
        <v>1</v>
      </c>
      <c r="AB43" s="118">
        <v>1</v>
      </c>
      <c r="AC43" s="118">
        <v>1</v>
      </c>
      <c r="AD43" s="118">
        <v>1</v>
      </c>
      <c r="AE43" s="120">
        <v>1</v>
      </c>
      <c r="AF43" s="125">
        <f t="shared" si="5"/>
        <v>109.58772770853308</v>
      </c>
      <c r="AG43" s="123"/>
      <c r="AH43" s="126"/>
      <c r="AI43" s="124"/>
      <c r="AJ43" s="59" t="s">
        <v>58</v>
      </c>
      <c r="AK43" s="59">
        <f t="shared" si="1"/>
        <v>0.49</v>
      </c>
      <c r="AL43" s="14">
        <f>IF(head!F$48="S235",235,IF(head!F$48="S275",275,IF(head!F$48="S355",355,IF(head!F$48="S420",420,460))))^0.5*head!$I$40*1000/(S43*3.1416*210000^0.5)</f>
        <v>1.0347837128688777</v>
      </c>
      <c r="AM43" s="14">
        <f t="shared" si="2"/>
        <v>1.2399106758622249</v>
      </c>
      <c r="AN43" s="14">
        <f t="shared" si="3"/>
        <v>0.52002275512341789</v>
      </c>
      <c r="AO43" s="15">
        <f>IF(head!F$48="S235",235,IF(head!F$48="S275",275,IF(head!F$48="S355",355,IF(head!F$48="S420",420,460))))*AN43*J43/1000</f>
        <v>400.42795692789264</v>
      </c>
      <c r="AP43" s="44" t="str">
        <f t="shared" si="0"/>
        <v>CF CHS 114,3 x 12,5</v>
      </c>
      <c r="AQ43" s="2"/>
    </row>
    <row r="44" spans="1:43" ht="13.5" customHeight="1">
      <c r="A44" s="9" t="s">
        <v>343</v>
      </c>
      <c r="B44" s="30">
        <f t="shared" si="4"/>
        <v>476.80255365597463</v>
      </c>
      <c r="C44" s="11">
        <v>114.3</v>
      </c>
      <c r="D44" s="11"/>
      <c r="E44" s="215" t="s">
        <v>307</v>
      </c>
      <c r="F44" s="11"/>
      <c r="G44" s="11"/>
      <c r="H44" s="33">
        <v>31.381761715790141</v>
      </c>
      <c r="I44" s="12">
        <v>31.981413213544094</v>
      </c>
      <c r="J44" s="12">
        <v>3997.6766516930115</v>
      </c>
      <c r="K44" s="12">
        <v>0.35908404030531338</v>
      </c>
      <c r="L44" s="47">
        <v>5256689.945089764</v>
      </c>
      <c r="M44" s="13">
        <v>91980.576467012492</v>
      </c>
      <c r="N44" s="13">
        <v>130191.54166666667</v>
      </c>
      <c r="O44" s="48">
        <v>36.262049721437421</v>
      </c>
      <c r="P44" s="13">
        <v>5256689.945089764</v>
      </c>
      <c r="Q44" s="13">
        <v>91980.576467012492</v>
      </c>
      <c r="R44" s="13">
        <v>130191.54166666667</v>
      </c>
      <c r="S44" s="12">
        <v>36.262049721437421</v>
      </c>
      <c r="T44" s="47">
        <v>10513379.890179528</v>
      </c>
      <c r="U44" s="34"/>
      <c r="V44" s="117">
        <v>1</v>
      </c>
      <c r="W44" s="118">
        <v>1</v>
      </c>
      <c r="X44" s="118">
        <v>1</v>
      </c>
      <c r="Y44" s="118">
        <v>1</v>
      </c>
      <c r="Z44" s="118">
        <v>1</v>
      </c>
      <c r="AA44" s="119">
        <v>1</v>
      </c>
      <c r="AB44" s="118">
        <v>1</v>
      </c>
      <c r="AC44" s="118">
        <v>1</v>
      </c>
      <c r="AD44" s="118">
        <v>1</v>
      </c>
      <c r="AE44" s="120">
        <v>1</v>
      </c>
      <c r="AF44" s="125">
        <f t="shared" si="5"/>
        <v>89.823182711198442</v>
      </c>
      <c r="AG44" s="123"/>
      <c r="AH44" s="126"/>
      <c r="AI44" s="124"/>
      <c r="AJ44" s="59" t="s">
        <v>58</v>
      </c>
      <c r="AK44" s="59">
        <f t="shared" si="1"/>
        <v>0.49</v>
      </c>
      <c r="AL44" s="14">
        <f>IF(head!F$48="S235",235,IF(head!F$48="S275",275,IF(head!F$48="S355",355,IF(head!F$48="S420",420,460))))^0.5*head!$I$40*1000/(S44*3.1416*210000^0.5)</f>
        <v>1.0571181932891109</v>
      </c>
      <c r="AM44" s="14">
        <f t="shared" si="2"/>
        <v>1.2687433946472493</v>
      </c>
      <c r="AN44" s="14">
        <f t="shared" si="3"/>
        <v>0.50753155235170855</v>
      </c>
      <c r="AO44" s="15">
        <f>IF(head!F$48="S235",235,IF(head!F$48="S275",275,IF(head!F$48="S355",355,IF(head!F$48="S420",420,460))))*AN44*J44/1000</f>
        <v>476.80255365597463</v>
      </c>
      <c r="AP44" s="44" t="str">
        <f t="shared" si="0"/>
        <v>CF CHS 114,3 x 14,2</v>
      </c>
      <c r="AQ44" s="2"/>
    </row>
    <row r="45" spans="1:43" ht="13.5" customHeight="1">
      <c r="A45" s="9" t="s">
        <v>344</v>
      </c>
      <c r="B45" s="30">
        <f t="shared" si="4"/>
        <v>523.77670504286812</v>
      </c>
      <c r="C45" s="11">
        <v>114.3</v>
      </c>
      <c r="D45" s="11"/>
      <c r="E45" s="215" t="s">
        <v>309</v>
      </c>
      <c r="F45" s="11"/>
      <c r="G45" s="11"/>
      <c r="H45" s="33">
        <v>35.054352642874981</v>
      </c>
      <c r="I45" s="12">
        <v>35.724181037324819</v>
      </c>
      <c r="J45" s="12">
        <v>4465.5226296656028</v>
      </c>
      <c r="K45" s="12">
        <v>0.35908404030531338</v>
      </c>
      <c r="L45" s="47">
        <v>5705626.1734401751</v>
      </c>
      <c r="M45" s="13">
        <v>99835.978537885836</v>
      </c>
      <c r="N45" s="13">
        <v>143238.57133333333</v>
      </c>
      <c r="O45" s="48">
        <v>35.745017135259559</v>
      </c>
      <c r="P45" s="13">
        <v>5705626.1734401751</v>
      </c>
      <c r="Q45" s="13">
        <v>99835.978537885836</v>
      </c>
      <c r="R45" s="13">
        <v>143238.57133333333</v>
      </c>
      <c r="S45" s="12">
        <v>35.745017135259559</v>
      </c>
      <c r="T45" s="47">
        <v>11411252.34688035</v>
      </c>
      <c r="U45" s="34"/>
      <c r="V45" s="117">
        <v>1</v>
      </c>
      <c r="W45" s="118">
        <v>1</v>
      </c>
      <c r="X45" s="118">
        <v>1</v>
      </c>
      <c r="Y45" s="118">
        <v>1</v>
      </c>
      <c r="Z45" s="118">
        <v>1</v>
      </c>
      <c r="AA45" s="119">
        <v>1</v>
      </c>
      <c r="AB45" s="118">
        <v>1</v>
      </c>
      <c r="AC45" s="118">
        <v>1</v>
      </c>
      <c r="AD45" s="118">
        <v>1</v>
      </c>
      <c r="AE45" s="120">
        <v>1</v>
      </c>
      <c r="AF45" s="125">
        <f t="shared" si="5"/>
        <v>80.412545201277609</v>
      </c>
      <c r="AG45" s="123"/>
      <c r="AH45" s="126"/>
      <c r="AI45" s="124"/>
      <c r="AJ45" s="59" t="s">
        <v>58</v>
      </c>
      <c r="AK45" s="59">
        <f t="shared" si="1"/>
        <v>0.49</v>
      </c>
      <c r="AL45" s="14">
        <f>IF(head!F$48="S235",235,IF(head!F$48="S275",275,IF(head!F$48="S355",355,IF(head!F$48="S420",420,460))))^0.5*head!$I$40*1000/(S45*3.1416*210000^0.5)</f>
        <v>1.0724088434880947</v>
      </c>
      <c r="AM45" s="14">
        <f t="shared" si="2"/>
        <v>1.2887705304503196</v>
      </c>
      <c r="AN45" s="14">
        <f t="shared" si="3"/>
        <v>0.49912120653669467</v>
      </c>
      <c r="AO45" s="15">
        <f>IF(head!F$48="S235",235,IF(head!F$48="S275",275,IF(head!F$48="S355",355,IF(head!F$48="S420",420,460))))*AN45*J45/1000</f>
        <v>523.77670504286812</v>
      </c>
      <c r="AP45" s="44" t="str">
        <f t="shared" si="0"/>
        <v>CF CHS 114,3 x 16</v>
      </c>
      <c r="AQ45" s="2"/>
    </row>
    <row r="46" spans="1:43" ht="13.5" customHeight="1">
      <c r="A46" s="9" t="s">
        <v>345</v>
      </c>
      <c r="B46" s="30">
        <f t="shared" si="4"/>
        <v>569.33492112395959</v>
      </c>
      <c r="C46" s="11">
        <v>114.3</v>
      </c>
      <c r="D46" s="11"/>
      <c r="E46" s="215" t="s">
        <v>311</v>
      </c>
      <c r="F46" s="11"/>
      <c r="G46" s="11"/>
      <c r="H46" s="33">
        <v>38.78761086569331</v>
      </c>
      <c r="I46" s="12">
        <v>39.528775404528211</v>
      </c>
      <c r="J46" s="12">
        <v>4941.0969255660266</v>
      </c>
      <c r="K46" s="12">
        <v>0.35908404030531338</v>
      </c>
      <c r="L46" s="47">
        <v>6126274.610503451</v>
      </c>
      <c r="M46" s="13">
        <v>107196.40613304377</v>
      </c>
      <c r="N46" s="13">
        <v>155971.5733333333</v>
      </c>
      <c r="O46" s="48">
        <v>35.211663550590735</v>
      </c>
      <c r="P46" s="13">
        <v>6126274.610503451</v>
      </c>
      <c r="Q46" s="13">
        <v>107196.40613304377</v>
      </c>
      <c r="R46" s="13">
        <v>155971.5733333333</v>
      </c>
      <c r="S46" s="12">
        <v>35.211663550590735</v>
      </c>
      <c r="T46" s="47">
        <v>12252549.221006902</v>
      </c>
      <c r="U46" s="34"/>
      <c r="V46" s="117">
        <v>1</v>
      </c>
      <c r="W46" s="118">
        <v>1</v>
      </c>
      <c r="X46" s="118">
        <v>1</v>
      </c>
      <c r="Y46" s="118">
        <v>1</v>
      </c>
      <c r="Z46" s="118">
        <v>1</v>
      </c>
      <c r="AA46" s="119">
        <v>1</v>
      </c>
      <c r="AB46" s="118">
        <v>1</v>
      </c>
      <c r="AC46" s="118">
        <v>1</v>
      </c>
      <c r="AD46" s="118">
        <v>1</v>
      </c>
      <c r="AE46" s="120">
        <v>1</v>
      </c>
      <c r="AF46" s="125">
        <f t="shared" si="5"/>
        <v>72.672939979654132</v>
      </c>
      <c r="AG46" s="123"/>
      <c r="AH46" s="126"/>
      <c r="AI46" s="124"/>
      <c r="AJ46" s="59" t="s">
        <v>58</v>
      </c>
      <c r="AK46" s="59">
        <f t="shared" si="1"/>
        <v>0.49</v>
      </c>
      <c r="AL46" s="14">
        <f>IF(head!F$48="S235",235,IF(head!F$48="S275",275,IF(head!F$48="S355",355,IF(head!F$48="S420",420,460))))^0.5*head!$I$40*1000/(S46*3.1416*210000^0.5)</f>
        <v>1.0886526968943142</v>
      </c>
      <c r="AM46" s="14">
        <f t="shared" si="2"/>
        <v>1.3103022579667387</v>
      </c>
      <c r="AN46" s="14">
        <f t="shared" si="3"/>
        <v>0.49031658931469296</v>
      </c>
      <c r="AO46" s="15">
        <f>IF(head!F$48="S235",235,IF(head!F$48="S275",275,IF(head!F$48="S355",355,IF(head!F$48="S420",420,460))))*AN46*J46/1000</f>
        <v>569.33492112395959</v>
      </c>
      <c r="AP46" s="44" t="str">
        <f t="shared" si="0"/>
        <v>CF CHS 114,3 x 17,5</v>
      </c>
      <c r="AQ46" s="2"/>
    </row>
    <row r="47" spans="1:43" ht="13.5" customHeight="1">
      <c r="A47" s="9" t="s">
        <v>346</v>
      </c>
      <c r="B47" s="30">
        <f t="shared" si="4"/>
        <v>604.15284378411434</v>
      </c>
      <c r="C47" s="11">
        <v>114.3</v>
      </c>
      <c r="D47" s="11"/>
      <c r="E47" s="215" t="s">
        <v>313</v>
      </c>
      <c r="F47" s="11"/>
      <c r="G47" s="11"/>
      <c r="H47" s="33">
        <v>41.77658494817171</v>
      </c>
      <c r="I47" s="12">
        <v>42.574863641448879</v>
      </c>
      <c r="J47" s="12">
        <v>5321.8579551811099</v>
      </c>
      <c r="K47" s="12">
        <v>0.35908404030531338</v>
      </c>
      <c r="L47" s="47">
        <v>6437113.1605913062</v>
      </c>
      <c r="M47" s="13">
        <v>112635.40088523721</v>
      </c>
      <c r="N47" s="13">
        <v>165765.65833333333</v>
      </c>
      <c r="O47" s="48">
        <v>34.778747102217466</v>
      </c>
      <c r="P47" s="13">
        <v>6437113.1605913062</v>
      </c>
      <c r="Q47" s="13">
        <v>112635.40088523721</v>
      </c>
      <c r="R47" s="13">
        <v>165765.65833333333</v>
      </c>
      <c r="S47" s="12">
        <v>34.778747102217466</v>
      </c>
      <c r="T47" s="47">
        <v>12874226.321182612</v>
      </c>
      <c r="U47" s="34"/>
      <c r="V47" s="117">
        <v>1</v>
      </c>
      <c r="W47" s="118">
        <v>1</v>
      </c>
      <c r="X47" s="118">
        <v>1</v>
      </c>
      <c r="Y47" s="118">
        <v>1</v>
      </c>
      <c r="Z47" s="118">
        <v>1</v>
      </c>
      <c r="AA47" s="119">
        <v>1</v>
      </c>
      <c r="AB47" s="118">
        <v>1</v>
      </c>
      <c r="AC47" s="118">
        <v>1</v>
      </c>
      <c r="AD47" s="118">
        <v>1</v>
      </c>
      <c r="AE47" s="120">
        <v>1</v>
      </c>
      <c r="AF47" s="125">
        <f t="shared" si="5"/>
        <v>67.473435655253837</v>
      </c>
      <c r="AG47" s="123"/>
      <c r="AH47" s="126"/>
      <c r="AI47" s="124"/>
      <c r="AJ47" s="59" t="s">
        <v>58</v>
      </c>
      <c r="AK47" s="59">
        <f t="shared" si="1"/>
        <v>0.49</v>
      </c>
      <c r="AL47" s="14">
        <f>IF(head!F$48="S235",235,IF(head!F$48="S275",275,IF(head!F$48="S355",355,IF(head!F$48="S420",420,460))))^0.5*head!$I$40*1000/(S47*3.1416*210000^0.5)</f>
        <v>1.1022039515633306</v>
      </c>
      <c r="AM47" s="14">
        <f t="shared" si="2"/>
        <v>1.3284667435539264</v>
      </c>
      <c r="AN47" s="14">
        <f t="shared" si="3"/>
        <v>0.48307624643305508</v>
      </c>
      <c r="AO47" s="15">
        <f>IF(head!F$48="S235",235,IF(head!F$48="S275",275,IF(head!F$48="S355",355,IF(head!F$48="S420",420,460))))*AN47*J47/1000</f>
        <v>604.15284378411434</v>
      </c>
      <c r="AP47" s="44" t="str">
        <f t="shared" si="0"/>
        <v>CF CHS 114,3 x 20</v>
      </c>
      <c r="AQ47" s="2"/>
    </row>
    <row r="48" spans="1:43" ht="13.5" customHeight="1">
      <c r="A48" s="9" t="s">
        <v>347</v>
      </c>
      <c r="B48" s="30">
        <f t="shared" si="4"/>
        <v>656.15797023511766</v>
      </c>
      <c r="C48" s="11">
        <v>114.3</v>
      </c>
      <c r="D48" s="11"/>
      <c r="E48" s="215" t="s">
        <v>315</v>
      </c>
      <c r="F48" s="11"/>
      <c r="G48" s="11"/>
      <c r="H48" s="33">
        <v>46.511593395662246</v>
      </c>
      <c r="I48" s="12">
        <v>47.400349957362799</v>
      </c>
      <c r="J48" s="12">
        <v>5925.04374467035</v>
      </c>
      <c r="K48" s="12">
        <v>0.35908404030531338</v>
      </c>
      <c r="L48" s="47">
        <v>6882301.2183639714</v>
      </c>
      <c r="M48" s="13">
        <v>120425.21816909839</v>
      </c>
      <c r="N48" s="13">
        <v>180516.46666666667</v>
      </c>
      <c r="O48" s="48">
        <v>34.081684964215015</v>
      </c>
      <c r="P48" s="13">
        <v>6882301.2183639714</v>
      </c>
      <c r="Q48" s="13">
        <v>120425.21816909839</v>
      </c>
      <c r="R48" s="13">
        <v>180516.46666666667</v>
      </c>
      <c r="S48" s="12">
        <v>34.081684964215015</v>
      </c>
      <c r="T48" s="47">
        <v>13764602.436727943</v>
      </c>
      <c r="U48" s="34"/>
      <c r="V48" s="117">
        <v>1</v>
      </c>
      <c r="W48" s="118">
        <v>1</v>
      </c>
      <c r="X48" s="118">
        <v>1</v>
      </c>
      <c r="Y48" s="118">
        <v>1</v>
      </c>
      <c r="Z48" s="118">
        <v>1</v>
      </c>
      <c r="AA48" s="119">
        <v>1</v>
      </c>
      <c r="AB48" s="118">
        <v>1</v>
      </c>
      <c r="AC48" s="118">
        <v>1</v>
      </c>
      <c r="AD48" s="118">
        <v>1</v>
      </c>
      <c r="AE48" s="120">
        <v>1</v>
      </c>
      <c r="AF48" s="125">
        <f t="shared" si="5"/>
        <v>60.604453870625662</v>
      </c>
      <c r="AG48" s="123"/>
      <c r="AH48" s="126"/>
      <c r="AI48" s="124"/>
      <c r="AJ48" s="59" t="s">
        <v>58</v>
      </c>
      <c r="AK48" s="59">
        <f t="shared" si="1"/>
        <v>0.49</v>
      </c>
      <c r="AL48" s="14">
        <f>IF(head!F$48="S235",235,IF(head!F$48="S275",275,IF(head!F$48="S355",355,IF(head!F$48="S420",420,460))))^0.5*head!$I$40*1000/(S48*3.1416*210000^0.5)</f>
        <v>1.1247469873257405</v>
      </c>
      <c r="AM48" s="14">
        <f t="shared" si="2"/>
        <v>1.3590909046439712</v>
      </c>
      <c r="AN48" s="14">
        <f t="shared" si="3"/>
        <v>0.47124741956212046</v>
      </c>
      <c r="AO48" s="15">
        <f>IF(head!F$48="S235",235,IF(head!F$48="S275",275,IF(head!F$48="S355",355,IF(head!F$48="S420",420,460))))*AN48*J48/1000</f>
        <v>656.15797023511766</v>
      </c>
      <c r="AP48" s="44" t="str">
        <f t="shared" si="0"/>
        <v>CF CHS 121 x 5</v>
      </c>
      <c r="AQ48" s="2"/>
    </row>
    <row r="49" spans="1:43" ht="13.5" customHeight="1">
      <c r="A49" s="9" t="s">
        <v>348</v>
      </c>
      <c r="B49" s="30">
        <f t="shared" si="4"/>
        <v>248.01509113479318</v>
      </c>
      <c r="C49" s="11">
        <v>121</v>
      </c>
      <c r="D49" s="11"/>
      <c r="E49" s="215">
        <v>5</v>
      </c>
      <c r="F49" s="11"/>
      <c r="G49" s="11"/>
      <c r="H49" s="33">
        <v>14.303671351794328</v>
      </c>
      <c r="I49" s="12">
        <v>14.576989912656641</v>
      </c>
      <c r="J49" s="12">
        <v>1822.12373908208</v>
      </c>
      <c r="K49" s="12">
        <v>0.38013271108436497</v>
      </c>
      <c r="L49" s="47">
        <v>3070506.26582069</v>
      </c>
      <c r="M49" s="13">
        <v>50752.169682986612</v>
      </c>
      <c r="N49" s="13">
        <v>67321.666666666672</v>
      </c>
      <c r="O49" s="48">
        <v>41.050274055114421</v>
      </c>
      <c r="P49" s="13">
        <v>3070506.26582069</v>
      </c>
      <c r="Q49" s="13">
        <v>50752.169682986612</v>
      </c>
      <c r="R49" s="13">
        <v>67321.666666666672</v>
      </c>
      <c r="S49" s="12">
        <v>41.050274055114421</v>
      </c>
      <c r="T49" s="47">
        <v>6141012.5316413799</v>
      </c>
      <c r="U49" s="34"/>
      <c r="V49" s="117">
        <v>1</v>
      </c>
      <c r="W49" s="118">
        <v>1</v>
      </c>
      <c r="X49" s="118">
        <v>1</v>
      </c>
      <c r="Y49" s="118">
        <v>1</v>
      </c>
      <c r="Z49" s="118">
        <v>1</v>
      </c>
      <c r="AA49" s="119">
        <v>1</v>
      </c>
      <c r="AB49" s="118">
        <v>1</v>
      </c>
      <c r="AC49" s="118">
        <v>2</v>
      </c>
      <c r="AD49" s="118">
        <v>2</v>
      </c>
      <c r="AE49" s="120">
        <v>2</v>
      </c>
      <c r="AF49" s="125">
        <f t="shared" si="5"/>
        <v>208.62068965517241</v>
      </c>
      <c r="AG49" s="123"/>
      <c r="AH49" s="126"/>
      <c r="AI49" s="124"/>
      <c r="AJ49" s="59" t="s">
        <v>58</v>
      </c>
      <c r="AK49" s="59">
        <f t="shared" si="1"/>
        <v>0.49</v>
      </c>
      <c r="AL49" s="14">
        <f>IF(head!F$48="S235",235,IF(head!F$48="S275",275,IF(head!F$48="S355",355,IF(head!F$48="S420",420,460))))^0.5*head!$I$40*1000/(S49*3.1416*210000^0.5)</f>
        <v>0.93381282753482409</v>
      </c>
      <c r="AM49" s="14">
        <f t="shared" si="2"/>
        <v>1.1157873411803236</v>
      </c>
      <c r="AN49" s="14">
        <f t="shared" si="3"/>
        <v>0.57920510220820609</v>
      </c>
      <c r="AO49" s="15">
        <f>IF(head!F$48="S235",235,IF(head!F$48="S275",275,IF(head!F$48="S355",355,IF(head!F$48="S420",420,460))))*AN49*J49/1000</f>
        <v>248.01509113479318</v>
      </c>
      <c r="AP49" s="44" t="str">
        <f t="shared" si="0"/>
        <v>CF CHS 121 x 5,6</v>
      </c>
      <c r="AQ49" s="2"/>
    </row>
    <row r="50" spans="1:43" ht="13.5" customHeight="1">
      <c r="A50" s="9" t="s">
        <v>349</v>
      </c>
      <c r="B50" s="30">
        <f t="shared" si="4"/>
        <v>275.0074306409366</v>
      </c>
      <c r="C50" s="11">
        <v>121</v>
      </c>
      <c r="D50" s="11"/>
      <c r="E50" s="215" t="s">
        <v>295</v>
      </c>
      <c r="F50" s="11"/>
      <c r="G50" s="11"/>
      <c r="H50" s="33">
        <v>15.937249266178569</v>
      </c>
      <c r="I50" s="12">
        <v>16.24178269164695</v>
      </c>
      <c r="J50" s="12">
        <v>2030.2228364558687</v>
      </c>
      <c r="K50" s="12">
        <v>0.38013271108436497</v>
      </c>
      <c r="L50" s="47">
        <v>3387558.7671109857</v>
      </c>
      <c r="M50" s="13">
        <v>55992.706894396455</v>
      </c>
      <c r="N50" s="13">
        <v>74634.634666666694</v>
      </c>
      <c r="O50" s="48">
        <v>40.848072169932323</v>
      </c>
      <c r="P50" s="13">
        <v>3387558.7671109857</v>
      </c>
      <c r="Q50" s="13">
        <v>55992.706894396455</v>
      </c>
      <c r="R50" s="13">
        <v>74634.634666666694</v>
      </c>
      <c r="S50" s="12">
        <v>40.848072169932323</v>
      </c>
      <c r="T50" s="47">
        <v>6775117.5342219714</v>
      </c>
      <c r="U50" s="34"/>
      <c r="V50" s="117">
        <v>1</v>
      </c>
      <c r="W50" s="118">
        <v>1</v>
      </c>
      <c r="X50" s="118">
        <v>1</v>
      </c>
      <c r="Y50" s="118">
        <v>1</v>
      </c>
      <c r="Z50" s="118">
        <v>1</v>
      </c>
      <c r="AA50" s="119">
        <v>1</v>
      </c>
      <c r="AB50" s="118">
        <v>1</v>
      </c>
      <c r="AC50" s="118">
        <v>1</v>
      </c>
      <c r="AD50" s="118">
        <v>2</v>
      </c>
      <c r="AE50" s="120">
        <v>2</v>
      </c>
      <c r="AF50" s="125">
        <f t="shared" si="5"/>
        <v>187.23693983659314</v>
      </c>
      <c r="AG50" s="123"/>
      <c r="AH50" s="126"/>
      <c r="AI50" s="124"/>
      <c r="AJ50" s="59" t="s">
        <v>58</v>
      </c>
      <c r="AK50" s="59">
        <f t="shared" si="1"/>
        <v>0.49</v>
      </c>
      <c r="AL50" s="14">
        <f>IF(head!F$48="S235",235,IF(head!F$48="S275",275,IF(head!F$48="S355",355,IF(head!F$48="S420",420,460))))^0.5*head!$I$40*1000/(S50*3.1416*210000^0.5)</f>
        <v>0.93843529082634169</v>
      </c>
      <c r="AM50" s="14">
        <f t="shared" si="2"/>
        <v>1.1212470437866138</v>
      </c>
      <c r="AN50" s="14">
        <f t="shared" si="3"/>
        <v>0.57641179317487745</v>
      </c>
      <c r="AO50" s="15">
        <f>IF(head!F$48="S235",235,IF(head!F$48="S275",275,IF(head!F$48="S355",355,IF(head!F$48="S420",420,460))))*AN50*J50/1000</f>
        <v>275.0074306409366</v>
      </c>
      <c r="AP50" s="44" t="str">
        <f t="shared" si="0"/>
        <v>CF CHS 121 x 6,3</v>
      </c>
      <c r="AQ50" s="2"/>
    </row>
    <row r="51" spans="1:43" ht="13.5" customHeight="1">
      <c r="A51" s="9" t="s">
        <v>350</v>
      </c>
      <c r="B51" s="30">
        <f t="shared" si="4"/>
        <v>305.76554544428137</v>
      </c>
      <c r="C51" s="11">
        <v>121</v>
      </c>
      <c r="D51" s="11"/>
      <c r="E51" s="215">
        <v>6.3</v>
      </c>
      <c r="F51" s="11"/>
      <c r="G51" s="11"/>
      <c r="H51" s="33">
        <v>17.820648199172574</v>
      </c>
      <c r="I51" s="12">
        <v>18.161170139284152</v>
      </c>
      <c r="J51" s="12">
        <v>2270.1462674105192</v>
      </c>
      <c r="K51" s="12">
        <v>0.38013271108436497</v>
      </c>
      <c r="L51" s="47">
        <v>3744543.839071298</v>
      </c>
      <c r="M51" s="13">
        <v>61893.286596219798</v>
      </c>
      <c r="N51" s="13">
        <v>82966.715999999971</v>
      </c>
      <c r="O51" s="48">
        <v>40.613698427993484</v>
      </c>
      <c r="P51" s="13">
        <v>3744543.839071298</v>
      </c>
      <c r="Q51" s="13">
        <v>61893.286596219798</v>
      </c>
      <c r="R51" s="13">
        <v>82966.715999999971</v>
      </c>
      <c r="S51" s="12">
        <v>40.613698427993484</v>
      </c>
      <c r="T51" s="47">
        <v>7489087.678142596</v>
      </c>
      <c r="U51" s="34"/>
      <c r="V51" s="117">
        <v>1</v>
      </c>
      <c r="W51" s="118">
        <v>1</v>
      </c>
      <c r="X51" s="118">
        <v>1</v>
      </c>
      <c r="Y51" s="118">
        <v>1</v>
      </c>
      <c r="Z51" s="118">
        <v>1</v>
      </c>
      <c r="AA51" s="119">
        <v>1</v>
      </c>
      <c r="AB51" s="118">
        <v>1</v>
      </c>
      <c r="AC51" s="118">
        <v>1</v>
      </c>
      <c r="AD51" s="118">
        <v>1</v>
      </c>
      <c r="AE51" s="120">
        <v>2</v>
      </c>
      <c r="AF51" s="125">
        <f t="shared" si="5"/>
        <v>167.44855454532882</v>
      </c>
      <c r="AG51" s="123"/>
      <c r="AH51" s="126"/>
      <c r="AI51" s="124"/>
      <c r="AJ51" s="59" t="s">
        <v>58</v>
      </c>
      <c r="AK51" s="59">
        <f t="shared" si="1"/>
        <v>0.49</v>
      </c>
      <c r="AL51" s="14">
        <f>IF(head!F$48="S235",235,IF(head!F$48="S275",275,IF(head!F$48="S355",355,IF(head!F$48="S420",420,460))))^0.5*head!$I$40*1000/(S51*3.1416*210000^0.5)</f>
        <v>0.94385081807925564</v>
      </c>
      <c r="AM51" s="14">
        <f t="shared" si="2"/>
        <v>1.1276706338238576</v>
      </c>
      <c r="AN51" s="14">
        <f t="shared" si="3"/>
        <v>0.57314808269958717</v>
      </c>
      <c r="AO51" s="15">
        <f>IF(head!F$48="S235",235,IF(head!F$48="S275",275,IF(head!F$48="S355",355,IF(head!F$48="S420",420,460))))*AN51*J51/1000</f>
        <v>305.76554544428137</v>
      </c>
      <c r="AP51" s="44" t="str">
        <f t="shared" si="0"/>
        <v>CF CHS 121 x 8</v>
      </c>
      <c r="AQ51" s="2"/>
    </row>
    <row r="52" spans="1:43" ht="13.5" customHeight="1">
      <c r="A52" s="9" t="s">
        <v>351</v>
      </c>
      <c r="B52" s="30">
        <f t="shared" si="4"/>
        <v>377.21847603085502</v>
      </c>
      <c r="C52" s="11">
        <v>121</v>
      </c>
      <c r="D52" s="11"/>
      <c r="E52" s="215">
        <v>8</v>
      </c>
      <c r="F52" s="11"/>
      <c r="G52" s="11"/>
      <c r="H52" s="33">
        <v>22.293998106934605</v>
      </c>
      <c r="I52" s="12">
        <v>22.719998070761381</v>
      </c>
      <c r="J52" s="12">
        <v>2839.9997588451729</v>
      </c>
      <c r="K52" s="12">
        <v>0.38013271108436497</v>
      </c>
      <c r="L52" s="47">
        <v>4555714.6131575136</v>
      </c>
      <c r="M52" s="13">
        <v>75301.067986074617</v>
      </c>
      <c r="N52" s="13">
        <v>102322.66666666666</v>
      </c>
      <c r="O52" s="48">
        <v>40.05152930912876</v>
      </c>
      <c r="P52" s="13">
        <v>4555714.6131575136</v>
      </c>
      <c r="Q52" s="13">
        <v>75301.067986074617</v>
      </c>
      <c r="R52" s="13">
        <v>102322.66666666666</v>
      </c>
      <c r="S52" s="12">
        <v>40.05152930912876</v>
      </c>
      <c r="T52" s="47">
        <v>9111429.2263150271</v>
      </c>
      <c r="U52" s="34"/>
      <c r="V52" s="117">
        <v>1</v>
      </c>
      <c r="W52" s="118">
        <v>1</v>
      </c>
      <c r="X52" s="118">
        <v>1</v>
      </c>
      <c r="Y52" s="118">
        <v>1</v>
      </c>
      <c r="Z52" s="118">
        <v>1</v>
      </c>
      <c r="AA52" s="119">
        <v>1</v>
      </c>
      <c r="AB52" s="118">
        <v>1</v>
      </c>
      <c r="AC52" s="118">
        <v>1</v>
      </c>
      <c r="AD52" s="118">
        <v>1</v>
      </c>
      <c r="AE52" s="120">
        <v>1</v>
      </c>
      <c r="AF52" s="125">
        <f t="shared" si="5"/>
        <v>133.84955752212392</v>
      </c>
      <c r="AG52" s="123"/>
      <c r="AH52" s="126"/>
      <c r="AI52" s="124"/>
      <c r="AJ52" s="59" t="s">
        <v>58</v>
      </c>
      <c r="AK52" s="59">
        <f t="shared" si="1"/>
        <v>0.49</v>
      </c>
      <c r="AL52" s="14">
        <f>IF(head!F$48="S235",235,IF(head!F$48="S275",275,IF(head!F$48="S355",355,IF(head!F$48="S420",420,460))))^0.5*head!$I$40*1000/(S52*3.1416*210000^0.5)</f>
        <v>0.95709884610445328</v>
      </c>
      <c r="AM52" s="14">
        <f t="shared" si="2"/>
        <v>1.1435083179028291</v>
      </c>
      <c r="AN52" s="14">
        <f t="shared" si="3"/>
        <v>0.56520603545379611</v>
      </c>
      <c r="AO52" s="15">
        <f>IF(head!F$48="S235",235,IF(head!F$48="S275",275,IF(head!F$48="S355",355,IF(head!F$48="S420",420,460))))*AN52*J52/1000</f>
        <v>377.21847603085502</v>
      </c>
      <c r="AP52" s="44" t="str">
        <f t="shared" si="0"/>
        <v>CF CHS 121 x 10</v>
      </c>
      <c r="AQ52" s="2"/>
    </row>
    <row r="53" spans="1:43" ht="13.5" customHeight="1">
      <c r="A53" s="9" t="s">
        <v>352</v>
      </c>
      <c r="B53" s="30">
        <f t="shared" si="4"/>
        <v>455.51038865306651</v>
      </c>
      <c r="C53" s="11">
        <v>121</v>
      </c>
      <c r="D53" s="11"/>
      <c r="E53" s="215" t="s">
        <v>305</v>
      </c>
      <c r="F53" s="11"/>
      <c r="G53" s="11"/>
      <c r="H53" s="33">
        <v>27.374267587054661</v>
      </c>
      <c r="I53" s="12">
        <v>27.897342763877361</v>
      </c>
      <c r="J53" s="12">
        <v>3487.1678454846706</v>
      </c>
      <c r="K53" s="12">
        <v>0.38013271108436497</v>
      </c>
      <c r="L53" s="47">
        <v>5414263.9760956364</v>
      </c>
      <c r="M53" s="13">
        <v>89491.966547035307</v>
      </c>
      <c r="N53" s="13">
        <v>123543.33333333334</v>
      </c>
      <c r="O53" s="48">
        <v>39.403362800654463</v>
      </c>
      <c r="P53" s="13">
        <v>5414263.9760956364</v>
      </c>
      <c r="Q53" s="13">
        <v>89491.966547035307</v>
      </c>
      <c r="R53" s="13">
        <v>123543.33333333334</v>
      </c>
      <c r="S53" s="12">
        <v>39.403362800654463</v>
      </c>
      <c r="T53" s="47">
        <v>10828527.952191273</v>
      </c>
      <c r="U53" s="34"/>
      <c r="V53" s="117">
        <v>1</v>
      </c>
      <c r="W53" s="118">
        <v>1</v>
      </c>
      <c r="X53" s="118">
        <v>1</v>
      </c>
      <c r="Y53" s="118">
        <v>1</v>
      </c>
      <c r="Z53" s="118">
        <v>1</v>
      </c>
      <c r="AA53" s="119">
        <v>1</v>
      </c>
      <c r="AB53" s="118">
        <v>1</v>
      </c>
      <c r="AC53" s="118">
        <v>1</v>
      </c>
      <c r="AD53" s="118">
        <v>1</v>
      </c>
      <c r="AE53" s="120">
        <v>1</v>
      </c>
      <c r="AF53" s="125">
        <f t="shared" si="5"/>
        <v>109.00900900900901</v>
      </c>
      <c r="AG53" s="123"/>
      <c r="AH53" s="126"/>
      <c r="AI53" s="124"/>
      <c r="AJ53" s="59" t="s">
        <v>58</v>
      </c>
      <c r="AK53" s="59">
        <f t="shared" si="1"/>
        <v>0.49</v>
      </c>
      <c r="AL53" s="14">
        <f>IF(head!F$48="S235",235,IF(head!F$48="S275",275,IF(head!F$48="S355",355,IF(head!F$48="S420",420,460))))^0.5*head!$I$40*1000/(S53*3.1416*210000^0.5)</f>
        <v>0.97284266524199148</v>
      </c>
      <c r="AM53" s="14">
        <f t="shared" si="2"/>
        <v>1.1625578786418587</v>
      </c>
      <c r="AN53" s="14">
        <f t="shared" si="3"/>
        <v>0.55584995195588216</v>
      </c>
      <c r="AO53" s="15">
        <f>IF(head!F$48="S235",235,IF(head!F$48="S275",275,IF(head!F$48="S355",355,IF(head!F$48="S420",420,460))))*AN53*J53/1000</f>
        <v>455.51038865306651</v>
      </c>
      <c r="AP53" s="44" t="str">
        <f t="shared" si="0"/>
        <v>CF CHS 121 x 12,5</v>
      </c>
      <c r="AQ53" s="2"/>
    </row>
    <row r="54" spans="1:43" ht="13.5" customHeight="1">
      <c r="A54" s="9" t="s">
        <v>353</v>
      </c>
      <c r="B54" s="30">
        <f t="shared" si="4"/>
        <v>544.87195956693677</v>
      </c>
      <c r="C54" s="11">
        <v>121</v>
      </c>
      <c r="D54" s="11"/>
      <c r="E54" s="215" t="s">
        <v>307</v>
      </c>
      <c r="F54" s="11"/>
      <c r="G54" s="11"/>
      <c r="H54" s="33">
        <v>33.447162535984582</v>
      </c>
      <c r="I54" s="12">
        <v>34.086280291449256</v>
      </c>
      <c r="J54" s="12">
        <v>4260.7850364311571</v>
      </c>
      <c r="K54" s="12">
        <v>0.38013271108436497</v>
      </c>
      <c r="L54" s="47">
        <v>6353096.788383632</v>
      </c>
      <c r="M54" s="13">
        <v>105009.86427080382</v>
      </c>
      <c r="N54" s="13">
        <v>147804.16666666669</v>
      </c>
      <c r="O54" s="48">
        <v>38.614278447227264</v>
      </c>
      <c r="P54" s="13">
        <v>6353096.788383632</v>
      </c>
      <c r="Q54" s="13">
        <v>105009.86427080382</v>
      </c>
      <c r="R54" s="13">
        <v>147804.16666666669</v>
      </c>
      <c r="S54" s="12">
        <v>38.614278447227264</v>
      </c>
      <c r="T54" s="47">
        <v>12706193.576767264</v>
      </c>
      <c r="U54" s="34"/>
      <c r="V54" s="117">
        <v>1</v>
      </c>
      <c r="W54" s="118">
        <v>1</v>
      </c>
      <c r="X54" s="118">
        <v>1</v>
      </c>
      <c r="Y54" s="118">
        <v>1</v>
      </c>
      <c r="Z54" s="118">
        <v>1</v>
      </c>
      <c r="AA54" s="119">
        <v>1</v>
      </c>
      <c r="AB54" s="118">
        <v>1</v>
      </c>
      <c r="AC54" s="118">
        <v>1</v>
      </c>
      <c r="AD54" s="118">
        <v>1</v>
      </c>
      <c r="AE54" s="120">
        <v>1</v>
      </c>
      <c r="AF54" s="125">
        <f t="shared" si="5"/>
        <v>89.21658986175116</v>
      </c>
      <c r="AG54" s="123"/>
      <c r="AH54" s="126"/>
      <c r="AI54" s="124"/>
      <c r="AJ54" s="59" t="s">
        <v>58</v>
      </c>
      <c r="AK54" s="59">
        <f t="shared" si="1"/>
        <v>0.49</v>
      </c>
      <c r="AL54" s="14">
        <f>IF(head!F$48="S235",235,IF(head!F$48="S275",275,IF(head!F$48="S355",355,IF(head!F$48="S420",420,460))))^0.5*head!$I$40*1000/(S54*3.1416*210000^0.5)</f>
        <v>0.99272274474517308</v>
      </c>
      <c r="AM54" s="14">
        <f t="shared" si="2"/>
        <v>1.1869662964297625</v>
      </c>
      <c r="AN54" s="14">
        <f t="shared" si="3"/>
        <v>0.54417297832176681</v>
      </c>
      <c r="AO54" s="15">
        <f>IF(head!F$48="S235",235,IF(head!F$48="S275",275,IF(head!F$48="S355",355,IF(head!F$48="S420",420,460))))*AN54*J54/1000</f>
        <v>544.87195956693677</v>
      </c>
      <c r="AP54" s="44" t="str">
        <f t="shared" si="0"/>
        <v>CF CHS 121 x 16</v>
      </c>
      <c r="AQ54" s="2"/>
    </row>
    <row r="55" spans="1:43" ht="13.5" customHeight="1">
      <c r="A55" s="9" t="s">
        <v>354</v>
      </c>
      <c r="B55" s="30">
        <f t="shared" si="4"/>
        <v>654.82327014845475</v>
      </c>
      <c r="C55" s="11">
        <v>121</v>
      </c>
      <c r="D55" s="11"/>
      <c r="E55" s="215" t="s">
        <v>311</v>
      </c>
      <c r="F55" s="11"/>
      <c r="G55" s="11"/>
      <c r="H55" s="33">
        <v>41.431323915542194</v>
      </c>
      <c r="I55" s="12">
        <v>42.223005264246822</v>
      </c>
      <c r="J55" s="12">
        <v>5277.8756580308527</v>
      </c>
      <c r="K55" s="12">
        <v>0.38013271108436497</v>
      </c>
      <c r="L55" s="47">
        <v>7442464.412280756</v>
      </c>
      <c r="M55" s="13">
        <v>123015.94069885545</v>
      </c>
      <c r="N55" s="13">
        <v>177765.33333333334</v>
      </c>
      <c r="O55" s="48">
        <v>37.551631123028464</v>
      </c>
      <c r="P55" s="13">
        <v>7442464.412280756</v>
      </c>
      <c r="Q55" s="13">
        <v>123015.94069885545</v>
      </c>
      <c r="R55" s="13">
        <v>177765.33333333334</v>
      </c>
      <c r="S55" s="12">
        <v>37.551631123028464</v>
      </c>
      <c r="T55" s="47">
        <v>14884928.824561512</v>
      </c>
      <c r="U55" s="34"/>
      <c r="V55" s="117">
        <v>1</v>
      </c>
      <c r="W55" s="118">
        <v>1</v>
      </c>
      <c r="X55" s="118">
        <v>1</v>
      </c>
      <c r="Y55" s="118">
        <v>1</v>
      </c>
      <c r="Z55" s="118">
        <v>1</v>
      </c>
      <c r="AA55" s="119">
        <v>1</v>
      </c>
      <c r="AB55" s="118">
        <v>1</v>
      </c>
      <c r="AC55" s="118">
        <v>1</v>
      </c>
      <c r="AD55" s="118">
        <v>1</v>
      </c>
      <c r="AE55" s="120">
        <v>1</v>
      </c>
      <c r="AF55" s="125">
        <f t="shared" si="5"/>
        <v>72.023809523809518</v>
      </c>
      <c r="AG55" s="123"/>
      <c r="AH55" s="126"/>
      <c r="AI55" s="124"/>
      <c r="AJ55" s="59" t="s">
        <v>58</v>
      </c>
      <c r="AK55" s="59">
        <f t="shared" si="1"/>
        <v>0.49</v>
      </c>
      <c r="AL55" s="14">
        <f>IF(head!F$48="S235",235,IF(head!F$48="S275",275,IF(head!F$48="S355",355,IF(head!F$48="S420",420,460))))^0.5*head!$I$40*1000/(S55*3.1416*210000^0.5)</f>
        <v>1.0208151108242547</v>
      </c>
      <c r="AM55" s="14">
        <f t="shared" si="2"/>
        <v>1.2221314473955101</v>
      </c>
      <c r="AN55" s="14">
        <f t="shared" si="3"/>
        <v>0.52795521932991951</v>
      </c>
      <c r="AO55" s="15">
        <f>IF(head!F$48="S235",235,IF(head!F$48="S275",275,IF(head!F$48="S355",355,IF(head!F$48="S420",420,460))))*AN55*J55/1000</f>
        <v>654.82327014845475</v>
      </c>
      <c r="AP55" s="44" t="str">
        <f t="shared" si="0"/>
        <v>CF CHS 121 x 17,5</v>
      </c>
      <c r="AQ55" s="2"/>
    </row>
    <row r="56" spans="1:43" ht="13.5" customHeight="1">
      <c r="A56" s="9" t="s">
        <v>355</v>
      </c>
      <c r="B56" s="30">
        <f t="shared" si="4"/>
        <v>696.79493522258429</v>
      </c>
      <c r="C56" s="11">
        <v>121</v>
      </c>
      <c r="D56" s="11"/>
      <c r="E56" s="215" t="s">
        <v>313</v>
      </c>
      <c r="F56" s="11"/>
      <c r="G56" s="11"/>
      <c r="H56" s="33">
        <v>44.668146096443927</v>
      </c>
      <c r="I56" s="12">
        <v>45.521677550516102</v>
      </c>
      <c r="J56" s="12">
        <v>5690.2096938145132</v>
      </c>
      <c r="K56" s="12">
        <v>0.38013271108436497</v>
      </c>
      <c r="L56" s="47">
        <v>7837196.9389119009</v>
      </c>
      <c r="M56" s="13">
        <v>129540.44527127109</v>
      </c>
      <c r="N56" s="13">
        <v>189250.83333333334</v>
      </c>
      <c r="O56" s="48">
        <v>37.112161079624556</v>
      </c>
      <c r="P56" s="13">
        <v>7837196.9389119009</v>
      </c>
      <c r="Q56" s="13">
        <v>129540.44527127109</v>
      </c>
      <c r="R56" s="13">
        <v>189250.83333333334</v>
      </c>
      <c r="S56" s="12">
        <v>37.112161079624556</v>
      </c>
      <c r="T56" s="47">
        <v>15674393.877823802</v>
      </c>
      <c r="U56" s="34"/>
      <c r="V56" s="117">
        <v>1</v>
      </c>
      <c r="W56" s="118">
        <v>1</v>
      </c>
      <c r="X56" s="118">
        <v>1</v>
      </c>
      <c r="Y56" s="118">
        <v>1</v>
      </c>
      <c r="Z56" s="118">
        <v>1</v>
      </c>
      <c r="AA56" s="119">
        <v>1</v>
      </c>
      <c r="AB56" s="118">
        <v>1</v>
      </c>
      <c r="AC56" s="118">
        <v>1</v>
      </c>
      <c r="AD56" s="118">
        <v>1</v>
      </c>
      <c r="AE56" s="120">
        <v>1</v>
      </c>
      <c r="AF56" s="125">
        <f t="shared" si="5"/>
        <v>66.80469289164941</v>
      </c>
      <c r="AG56" s="123"/>
      <c r="AH56" s="126"/>
      <c r="AI56" s="124"/>
      <c r="AJ56" s="59" t="s">
        <v>58</v>
      </c>
      <c r="AK56" s="59">
        <f t="shared" si="1"/>
        <v>0.49</v>
      </c>
      <c r="AL56" s="14">
        <f>IF(head!F$48="S235",235,IF(head!F$48="S275",275,IF(head!F$48="S355",355,IF(head!F$48="S420",420,460))))^0.5*head!$I$40*1000/(S56*3.1416*210000^0.5)</f>
        <v>1.0329032686682234</v>
      </c>
      <c r="AM56" s="14">
        <f t="shared" si="2"/>
        <v>1.2375058820364648</v>
      </c>
      <c r="AN56" s="14">
        <f t="shared" si="3"/>
        <v>0.52108533609184349</v>
      </c>
      <c r="AO56" s="15">
        <f>IF(head!F$48="S235",235,IF(head!F$48="S275",275,IF(head!F$48="S355",355,IF(head!F$48="S420",420,460))))*AN56*J56/1000</f>
        <v>696.79493522258429</v>
      </c>
      <c r="AP56" s="44" t="str">
        <f t="shared" si="0"/>
        <v>CF CHS 121 x 20</v>
      </c>
      <c r="AQ56" s="2"/>
    </row>
    <row r="57" spans="1:43" ht="13.5" customHeight="1">
      <c r="A57" s="9" t="s">
        <v>356</v>
      </c>
      <c r="B57" s="30">
        <f t="shared" si="4"/>
        <v>760.25821056480595</v>
      </c>
      <c r="C57" s="11">
        <v>121</v>
      </c>
      <c r="D57" s="11"/>
      <c r="E57" s="215" t="s">
        <v>315</v>
      </c>
      <c r="F57" s="11"/>
      <c r="G57" s="11"/>
      <c r="H57" s="33">
        <v>49.816234707973344</v>
      </c>
      <c r="I57" s="12">
        <v>50.768137282011054</v>
      </c>
      <c r="J57" s="12">
        <v>6346.0171602513819</v>
      </c>
      <c r="K57" s="12">
        <v>0.38013271108436497</v>
      </c>
      <c r="L57" s="47">
        <v>8409265.9894781131</v>
      </c>
      <c r="M57" s="13">
        <v>138996.13205748945</v>
      </c>
      <c r="N57" s="13">
        <v>206686.66666666666</v>
      </c>
      <c r="O57" s="48">
        <v>36.402266412958411</v>
      </c>
      <c r="P57" s="13">
        <v>8409265.9894781131</v>
      </c>
      <c r="Q57" s="13">
        <v>138996.13205748945</v>
      </c>
      <c r="R57" s="13">
        <v>206686.66666666666</v>
      </c>
      <c r="S57" s="12">
        <v>36.402266412958411</v>
      </c>
      <c r="T57" s="47">
        <v>16818531.978956226</v>
      </c>
      <c r="U57" s="34"/>
      <c r="V57" s="117">
        <v>1</v>
      </c>
      <c r="W57" s="118">
        <v>1</v>
      </c>
      <c r="X57" s="118">
        <v>1</v>
      </c>
      <c r="Y57" s="118">
        <v>1</v>
      </c>
      <c r="Z57" s="118">
        <v>1</v>
      </c>
      <c r="AA57" s="119">
        <v>1</v>
      </c>
      <c r="AB57" s="118">
        <v>1</v>
      </c>
      <c r="AC57" s="118">
        <v>1</v>
      </c>
      <c r="AD57" s="118">
        <v>1</v>
      </c>
      <c r="AE57" s="120">
        <v>1</v>
      </c>
      <c r="AF57" s="125">
        <f t="shared" si="5"/>
        <v>59.900990099009903</v>
      </c>
      <c r="AG57" s="123"/>
      <c r="AH57" s="126"/>
      <c r="AI57" s="124"/>
      <c r="AJ57" s="59" t="s">
        <v>58</v>
      </c>
      <c r="AK57" s="59">
        <f t="shared" si="1"/>
        <v>0.49</v>
      </c>
      <c r="AL57" s="14">
        <f>IF(head!F$48="S235",235,IF(head!F$48="S275",275,IF(head!F$48="S355",355,IF(head!F$48="S420",420,460))))^0.5*head!$I$40*1000/(S57*3.1416*210000^0.5)</f>
        <v>1.0530463145239777</v>
      </c>
      <c r="AM57" s="14">
        <f t="shared" si="2"/>
        <v>1.2634496173246406</v>
      </c>
      <c r="AN57" s="14">
        <f t="shared" si="3"/>
        <v>0.50979082467911474</v>
      </c>
      <c r="AO57" s="15">
        <f>IF(head!F$48="S235",235,IF(head!F$48="S275",275,IF(head!F$48="S355",355,IF(head!F$48="S420",420,460))))*AN57*J57/1000</f>
        <v>760.25821056480595</v>
      </c>
      <c r="AP57" s="44" t="str">
        <f t="shared" si="0"/>
        <v>CF CHS 127 x 5</v>
      </c>
      <c r="AQ57" s="2"/>
    </row>
    <row r="58" spans="1:43" ht="13.5" customHeight="1">
      <c r="A58" s="9" t="s">
        <v>357</v>
      </c>
      <c r="B58" s="30">
        <f t="shared" si="4"/>
        <v>273.47040969549732</v>
      </c>
      <c r="C58" s="11">
        <v>127</v>
      </c>
      <c r="D58" s="11"/>
      <c r="E58" s="215">
        <v>5</v>
      </c>
      <c r="F58" s="11"/>
      <c r="G58" s="11"/>
      <c r="H58" s="33">
        <v>15.043516421714724</v>
      </c>
      <c r="I58" s="12">
        <v>15.330972149518191</v>
      </c>
      <c r="J58" s="12">
        <v>1916.3715186897739</v>
      </c>
      <c r="K58" s="12">
        <v>0.39898226700590372</v>
      </c>
      <c r="L58" s="47">
        <v>3571397.8715182301</v>
      </c>
      <c r="M58" s="13">
        <v>56242.486165641414</v>
      </c>
      <c r="N58" s="13">
        <v>74461.666666666672</v>
      </c>
      <c r="O58" s="48">
        <v>43.16972318651117</v>
      </c>
      <c r="P58" s="13">
        <v>3571397.8715182301</v>
      </c>
      <c r="Q58" s="13">
        <v>56242.486165641414</v>
      </c>
      <c r="R58" s="13">
        <v>74461.666666666672</v>
      </c>
      <c r="S58" s="12">
        <v>43.16972318651117</v>
      </c>
      <c r="T58" s="47">
        <v>7142795.7430364601</v>
      </c>
      <c r="U58" s="34"/>
      <c r="V58" s="117">
        <v>1</v>
      </c>
      <c r="W58" s="118">
        <v>1</v>
      </c>
      <c r="X58" s="118">
        <v>1</v>
      </c>
      <c r="Y58" s="118">
        <v>1</v>
      </c>
      <c r="Z58" s="118">
        <v>1</v>
      </c>
      <c r="AA58" s="119">
        <v>1</v>
      </c>
      <c r="AB58" s="118">
        <v>1</v>
      </c>
      <c r="AC58" s="118">
        <v>2</v>
      </c>
      <c r="AD58" s="118">
        <v>2</v>
      </c>
      <c r="AE58" s="120">
        <v>2</v>
      </c>
      <c r="AF58" s="125">
        <f t="shared" si="5"/>
        <v>208.19672131147541</v>
      </c>
      <c r="AG58" s="123"/>
      <c r="AH58" s="126"/>
      <c r="AI58" s="124"/>
      <c r="AJ58" s="59" t="s">
        <v>58</v>
      </c>
      <c r="AK58" s="59">
        <f t="shared" si="1"/>
        <v>0.49</v>
      </c>
      <c r="AL58" s="14">
        <f>IF(head!F$48="S235",235,IF(head!F$48="S275",275,IF(head!F$48="S355",355,IF(head!F$48="S420",420,460))))^0.5*head!$I$40*1000/(S58*3.1416*210000^0.5)</f>
        <v>0.88796660383644654</v>
      </c>
      <c r="AM58" s="14">
        <f t="shared" si="2"/>
        <v>1.0627941627043458</v>
      </c>
      <c r="AN58" s="14">
        <f t="shared" si="3"/>
        <v>0.60724335531781204</v>
      </c>
      <c r="AO58" s="15">
        <f>IF(head!F$48="S235",235,IF(head!F$48="S275",275,IF(head!F$48="S355",355,IF(head!F$48="S420",420,460))))*AN58*J58/1000</f>
        <v>273.47040969549732</v>
      </c>
      <c r="AP58" s="44" t="str">
        <f t="shared" si="0"/>
        <v>CF CHS 127 x 6,3</v>
      </c>
      <c r="AQ58" s="2"/>
    </row>
    <row r="59" spans="1:43" ht="13.5" customHeight="1">
      <c r="A59" s="9" t="s">
        <v>358</v>
      </c>
      <c r="B59" s="30">
        <f t="shared" si="4"/>
        <v>337.75360725733452</v>
      </c>
      <c r="C59" s="11">
        <v>127</v>
      </c>
      <c r="D59" s="11"/>
      <c r="E59" s="215">
        <v>6.3</v>
      </c>
      <c r="F59" s="11"/>
      <c r="G59" s="11"/>
      <c r="H59" s="33">
        <v>18.752852987272281</v>
      </c>
      <c r="I59" s="12">
        <v>19.111187757729713</v>
      </c>
      <c r="J59" s="12">
        <v>2388.8984697162141</v>
      </c>
      <c r="K59" s="12">
        <v>0.39898226700590372</v>
      </c>
      <c r="L59" s="47">
        <v>4362182.3559173765</v>
      </c>
      <c r="M59" s="13">
        <v>68695.785132557125</v>
      </c>
      <c r="N59" s="13">
        <v>91864.835999999967</v>
      </c>
      <c r="O59" s="48">
        <v>42.731984508094172</v>
      </c>
      <c r="P59" s="13">
        <v>4362182.3559173765</v>
      </c>
      <c r="Q59" s="13">
        <v>68695.785132557125</v>
      </c>
      <c r="R59" s="13">
        <v>91864.835999999967</v>
      </c>
      <c r="S59" s="12">
        <v>42.731984508094172</v>
      </c>
      <c r="T59" s="47">
        <v>8724364.7118347529</v>
      </c>
      <c r="U59" s="34"/>
      <c r="V59" s="117">
        <v>1</v>
      </c>
      <c r="W59" s="118">
        <v>1</v>
      </c>
      <c r="X59" s="118">
        <v>1</v>
      </c>
      <c r="Y59" s="118">
        <v>1</v>
      </c>
      <c r="Z59" s="118">
        <v>1</v>
      </c>
      <c r="AA59" s="119">
        <v>1</v>
      </c>
      <c r="AB59" s="118">
        <v>1</v>
      </c>
      <c r="AC59" s="118">
        <v>1</v>
      </c>
      <c r="AD59" s="118">
        <v>1</v>
      </c>
      <c r="AE59" s="120">
        <v>2</v>
      </c>
      <c r="AF59" s="125">
        <f t="shared" si="5"/>
        <v>167.01516287266085</v>
      </c>
      <c r="AG59" s="123"/>
      <c r="AH59" s="126"/>
      <c r="AI59" s="124"/>
      <c r="AJ59" s="59" t="s">
        <v>58</v>
      </c>
      <c r="AK59" s="59">
        <f t="shared" si="1"/>
        <v>0.49</v>
      </c>
      <c r="AL59" s="14">
        <f>IF(head!F$48="S235",235,IF(head!F$48="S275",275,IF(head!F$48="S355",355,IF(head!F$48="S420",420,460))))^0.5*head!$I$40*1000/(S59*3.1416*210000^0.5)</f>
        <v>0.89706277224791298</v>
      </c>
      <c r="AM59" s="14">
        <f t="shared" si="2"/>
        <v>1.0731411878772943</v>
      </c>
      <c r="AN59" s="14">
        <f t="shared" si="3"/>
        <v>0.60163686770461122</v>
      </c>
      <c r="AO59" s="15">
        <f>IF(head!F$48="S235",235,IF(head!F$48="S275",275,IF(head!F$48="S355",355,IF(head!F$48="S420",420,460))))*AN59*J59/1000</f>
        <v>337.75360725733452</v>
      </c>
      <c r="AP59" s="44" t="str">
        <f t="shared" si="0"/>
        <v>CF CHS 127 x 7,1</v>
      </c>
      <c r="AQ59" s="2"/>
    </row>
    <row r="60" spans="1:43" ht="13.5" customHeight="1">
      <c r="A60" s="9" t="s">
        <v>359</v>
      </c>
      <c r="B60" s="30">
        <f t="shared" si="4"/>
        <v>375.94405551324894</v>
      </c>
      <c r="C60" s="11">
        <v>127</v>
      </c>
      <c r="D60" s="11"/>
      <c r="E60" s="215" t="s">
        <v>299</v>
      </c>
      <c r="F60" s="11"/>
      <c r="G60" s="11"/>
      <c r="H60" s="33">
        <v>20.994090319084471</v>
      </c>
      <c r="I60" s="12">
        <v>21.395251280595637</v>
      </c>
      <c r="J60" s="12">
        <v>2674.4064100744549</v>
      </c>
      <c r="K60" s="12">
        <v>0.39898226700590372</v>
      </c>
      <c r="L60" s="47">
        <v>4822763.7653032895</v>
      </c>
      <c r="M60" s="13">
        <v>75949.035674067549</v>
      </c>
      <c r="N60" s="13">
        <v>102188.97466666666</v>
      </c>
      <c r="O60" s="48">
        <v>42.465309371297415</v>
      </c>
      <c r="P60" s="13">
        <v>4822763.7653032895</v>
      </c>
      <c r="Q60" s="13">
        <v>75949.035674067549</v>
      </c>
      <c r="R60" s="13">
        <v>102188.97466666666</v>
      </c>
      <c r="S60" s="12">
        <v>42.465309371297415</v>
      </c>
      <c r="T60" s="47">
        <v>9645527.530606579</v>
      </c>
      <c r="U60" s="34"/>
      <c r="V60" s="117">
        <v>1</v>
      </c>
      <c r="W60" s="118">
        <v>1</v>
      </c>
      <c r="X60" s="118">
        <v>1</v>
      </c>
      <c r="Y60" s="118">
        <v>1</v>
      </c>
      <c r="Z60" s="118">
        <v>1</v>
      </c>
      <c r="AA60" s="119">
        <v>1</v>
      </c>
      <c r="AB60" s="118">
        <v>1</v>
      </c>
      <c r="AC60" s="118">
        <v>1</v>
      </c>
      <c r="AD60" s="118">
        <v>1</v>
      </c>
      <c r="AE60" s="120">
        <v>1</v>
      </c>
      <c r="AF60" s="125">
        <f t="shared" ref="AF60:AF121" si="6">K60/J60*1000000</f>
        <v>149.18535399217657</v>
      </c>
      <c r="AG60" s="123"/>
      <c r="AH60" s="126"/>
      <c r="AI60" s="124"/>
      <c r="AJ60" s="59" t="s">
        <v>58</v>
      </c>
      <c r="AK60" s="59">
        <f t="shared" ref="AK60:AK121" si="7">IF(AJ60="a0",0.13,IF(AJ60="a",0.21,IF(AJ60="b",0.34,IF(AJ60="c",0.49,0.76))))</f>
        <v>0.49</v>
      </c>
      <c r="AL60" s="14">
        <f>IF(head!F$48="S235",235,IF(head!F$48="S275",275,IF(head!F$48="S355",355,IF(head!F$48="S420",420,460))))^0.5*head!$I$40*1000/(S60*3.1416*210000^0.5)</f>
        <v>0.90269617845750438</v>
      </c>
      <c r="AM60" s="14">
        <f t="shared" ref="AM60:AM121" si="8">0.5*(1+AK60*(AL60-0.2)+AL60^2)</f>
        <v>1.0795907590229799</v>
      </c>
      <c r="AN60" s="14">
        <f t="shared" ref="AN60:AN121" si="9">IF(AL60&lt;=0.2,1,1/(AM60+(AM60^2-AL60^2)^0.5))</f>
        <v>0.59817458271411861</v>
      </c>
      <c r="AO60" s="15">
        <f>IF(head!F$48="S235",235,IF(head!F$48="S275",275,IF(head!F$48="S355",355,IF(head!F$48="S420",420,460))))*AN60*J60/1000</f>
        <v>375.94405551324894</v>
      </c>
      <c r="AP60" s="44" t="str">
        <f t="shared" si="0"/>
        <v>CF CHS 127 x 8</v>
      </c>
      <c r="AQ60" s="2"/>
    </row>
    <row r="61" spans="1:43" ht="13.5" customHeight="1">
      <c r="A61" s="9" t="s">
        <v>360</v>
      </c>
      <c r="B61" s="30">
        <f t="shared" si="4"/>
        <v>417.6751807812069</v>
      </c>
      <c r="C61" s="11">
        <v>127</v>
      </c>
      <c r="D61" s="11"/>
      <c r="E61" s="215">
        <v>8</v>
      </c>
      <c r="F61" s="11"/>
      <c r="G61" s="11"/>
      <c r="H61" s="33">
        <v>23.477750218807238</v>
      </c>
      <c r="I61" s="12">
        <v>23.926369649739861</v>
      </c>
      <c r="J61" s="12">
        <v>2990.7962062174829</v>
      </c>
      <c r="K61" s="12">
        <v>0.39898226700590372</v>
      </c>
      <c r="L61" s="47">
        <v>5318009.5041804621</v>
      </c>
      <c r="M61" s="13">
        <v>83748.181168196257</v>
      </c>
      <c r="N61" s="13">
        <v>113458.66666666667</v>
      </c>
      <c r="O61" s="48">
        <v>42.167819483582498</v>
      </c>
      <c r="P61" s="13">
        <v>5318009.5041804621</v>
      </c>
      <c r="Q61" s="13">
        <v>83748.181168196257</v>
      </c>
      <c r="R61" s="13">
        <v>113458.66666666667</v>
      </c>
      <c r="S61" s="12">
        <v>42.167819483582498</v>
      </c>
      <c r="T61" s="47">
        <v>10636019.008360924</v>
      </c>
      <c r="U61" s="34"/>
      <c r="V61" s="117">
        <v>1</v>
      </c>
      <c r="W61" s="118">
        <v>1</v>
      </c>
      <c r="X61" s="118">
        <v>1</v>
      </c>
      <c r="Y61" s="118">
        <v>1</v>
      </c>
      <c r="Z61" s="118">
        <v>1</v>
      </c>
      <c r="AA61" s="119">
        <v>1</v>
      </c>
      <c r="AB61" s="118">
        <v>1</v>
      </c>
      <c r="AC61" s="118">
        <v>1</v>
      </c>
      <c r="AD61" s="118">
        <v>1</v>
      </c>
      <c r="AE61" s="120">
        <v>1</v>
      </c>
      <c r="AF61" s="125">
        <f t="shared" si="6"/>
        <v>133.40336134453781</v>
      </c>
      <c r="AG61" s="123"/>
      <c r="AH61" s="126"/>
      <c r="AI61" s="124"/>
      <c r="AJ61" s="59" t="s">
        <v>58</v>
      </c>
      <c r="AK61" s="59">
        <f t="shared" si="7"/>
        <v>0.49</v>
      </c>
      <c r="AL61" s="14">
        <f>IF(head!F$48="S235",235,IF(head!F$48="S275",275,IF(head!F$48="S355",355,IF(head!F$48="S420",420,460))))^0.5*head!$I$40*1000/(S61*3.1416*210000^0.5)</f>
        <v>0.90906461268196237</v>
      </c>
      <c r="AM61" s="14">
        <f t="shared" si="8"/>
        <v>1.0869200651223838</v>
      </c>
      <c r="AN61" s="14">
        <f t="shared" si="9"/>
        <v>0.59427024520051941</v>
      </c>
      <c r="AO61" s="15">
        <f>IF(head!F$48="S235",235,IF(head!F$48="S275",275,IF(head!F$48="S355",355,IF(head!F$48="S420",420,460))))*AN61*J61/1000</f>
        <v>417.6751807812069</v>
      </c>
      <c r="AP61" s="44" t="str">
        <f t="shared" si="0"/>
        <v>CF CHS 127 x 10</v>
      </c>
      <c r="AQ61" s="2"/>
    </row>
    <row r="62" spans="1:43" ht="13.5" customHeight="1">
      <c r="A62" s="9" t="s">
        <v>361</v>
      </c>
      <c r="B62" s="30">
        <f t="shared" si="4"/>
        <v>505.80214570478404</v>
      </c>
      <c r="C62" s="11">
        <v>127</v>
      </c>
      <c r="D62" s="11"/>
      <c r="E62" s="215" t="s">
        <v>305</v>
      </c>
      <c r="F62" s="11"/>
      <c r="G62" s="11"/>
      <c r="H62" s="33">
        <v>28.853957726895455</v>
      </c>
      <c r="I62" s="12">
        <v>29.405307237600464</v>
      </c>
      <c r="J62" s="12">
        <v>3675.663404700058</v>
      </c>
      <c r="K62" s="12">
        <v>0.39898226700590372</v>
      </c>
      <c r="L62" s="47">
        <v>6335465.3359261379</v>
      </c>
      <c r="M62" s="13">
        <v>99771.107652380117</v>
      </c>
      <c r="N62" s="13">
        <v>137223.33333333334</v>
      </c>
      <c r="O62" s="48">
        <v>41.516562959859769</v>
      </c>
      <c r="P62" s="13">
        <v>6335465.3359261379</v>
      </c>
      <c r="Q62" s="13">
        <v>99771.107652380117</v>
      </c>
      <c r="R62" s="13">
        <v>137223.33333333334</v>
      </c>
      <c r="S62" s="12">
        <v>41.516562959859769</v>
      </c>
      <c r="T62" s="47">
        <v>12670930.671852276</v>
      </c>
      <c r="U62" s="34"/>
      <c r="V62" s="117">
        <v>1</v>
      </c>
      <c r="W62" s="118">
        <v>1</v>
      </c>
      <c r="X62" s="118">
        <v>1</v>
      </c>
      <c r="Y62" s="118">
        <v>1</v>
      </c>
      <c r="Z62" s="118">
        <v>1</v>
      </c>
      <c r="AA62" s="119">
        <v>1</v>
      </c>
      <c r="AB62" s="118">
        <v>1</v>
      </c>
      <c r="AC62" s="118">
        <v>1</v>
      </c>
      <c r="AD62" s="118">
        <v>1</v>
      </c>
      <c r="AE62" s="120">
        <v>1</v>
      </c>
      <c r="AF62" s="125">
        <f t="shared" si="6"/>
        <v>108.54700854700855</v>
      </c>
      <c r="AG62" s="123"/>
      <c r="AH62" s="126"/>
      <c r="AI62" s="124"/>
      <c r="AJ62" s="59" t="s">
        <v>58</v>
      </c>
      <c r="AK62" s="59">
        <f t="shared" si="7"/>
        <v>0.49</v>
      </c>
      <c r="AL62" s="14">
        <f>IF(head!F$48="S235",235,IF(head!F$48="S275",275,IF(head!F$48="S355",355,IF(head!F$48="S420",420,460))))^0.5*head!$I$40*1000/(S62*3.1416*210000^0.5)</f>
        <v>0.92332480710284948</v>
      </c>
      <c r="AM62" s="14">
        <f t="shared" si="8"/>
        <v>1.1034789274459551</v>
      </c>
      <c r="AN62" s="14">
        <f t="shared" si="9"/>
        <v>0.58556764295619901</v>
      </c>
      <c r="AO62" s="15">
        <f>IF(head!F$48="S235",235,IF(head!F$48="S275",275,IF(head!F$48="S355",355,IF(head!F$48="S420",420,460))))*AN62*J62/1000</f>
        <v>505.80214570478404</v>
      </c>
      <c r="AP62" s="44" t="str">
        <f t="shared" si="0"/>
        <v>CF CHS 127 x 12,5</v>
      </c>
      <c r="AQ62" s="2"/>
    </row>
    <row r="63" spans="1:43" ht="13.5" customHeight="1">
      <c r="A63" s="9" t="s">
        <v>362</v>
      </c>
      <c r="B63" s="30">
        <f t="shared" si="4"/>
        <v>607.22269034127737</v>
      </c>
      <c r="C63" s="11">
        <v>127</v>
      </c>
      <c r="D63" s="11"/>
      <c r="E63" s="215" t="s">
        <v>307</v>
      </c>
      <c r="F63" s="11"/>
      <c r="G63" s="11"/>
      <c r="H63" s="33">
        <v>35.296775210785576</v>
      </c>
      <c r="I63" s="12">
        <v>35.971235883603136</v>
      </c>
      <c r="J63" s="12">
        <v>4496.4044854503918</v>
      </c>
      <c r="K63" s="12">
        <v>0.39898226700590372</v>
      </c>
      <c r="L63" s="47">
        <v>7456443.7632784517</v>
      </c>
      <c r="M63" s="13">
        <v>117424.31123273153</v>
      </c>
      <c r="N63" s="13">
        <v>164529.16666666666</v>
      </c>
      <c r="O63" s="48">
        <v>40.722383279960418</v>
      </c>
      <c r="P63" s="13">
        <v>7456443.7632784517</v>
      </c>
      <c r="Q63" s="13">
        <v>117424.31123273153</v>
      </c>
      <c r="R63" s="13">
        <v>164529.16666666666</v>
      </c>
      <c r="S63" s="12">
        <v>40.722383279960418</v>
      </c>
      <c r="T63" s="47">
        <v>14912887.526556903</v>
      </c>
      <c r="U63" s="34"/>
      <c r="V63" s="117">
        <v>1</v>
      </c>
      <c r="W63" s="118">
        <v>1</v>
      </c>
      <c r="X63" s="118">
        <v>1</v>
      </c>
      <c r="Y63" s="118">
        <v>1</v>
      </c>
      <c r="Z63" s="118">
        <v>1</v>
      </c>
      <c r="AA63" s="119">
        <v>1</v>
      </c>
      <c r="AB63" s="118">
        <v>1</v>
      </c>
      <c r="AC63" s="118">
        <v>1</v>
      </c>
      <c r="AD63" s="118">
        <v>1</v>
      </c>
      <c r="AE63" s="120">
        <v>1</v>
      </c>
      <c r="AF63" s="125">
        <f t="shared" si="6"/>
        <v>88.733624454148455</v>
      </c>
      <c r="AG63" s="123"/>
      <c r="AH63" s="126"/>
      <c r="AI63" s="124"/>
      <c r="AJ63" s="59" t="s">
        <v>58</v>
      </c>
      <c r="AK63" s="59">
        <f t="shared" si="7"/>
        <v>0.49</v>
      </c>
      <c r="AL63" s="14">
        <f>IF(head!F$48="S235",235,IF(head!F$48="S275",275,IF(head!F$48="S355",355,IF(head!F$48="S420",420,460))))^0.5*head!$I$40*1000/(S63*3.1416*210000^0.5)</f>
        <v>0.94133175415962766</v>
      </c>
      <c r="AM63" s="14">
        <f t="shared" si="8"/>
        <v>1.1246790154637296</v>
      </c>
      <c r="AN63" s="14">
        <f t="shared" si="9"/>
        <v>0.57466501295400063</v>
      </c>
      <c r="AO63" s="15">
        <f>IF(head!F$48="S235",235,IF(head!F$48="S275",275,IF(head!F$48="S355",355,IF(head!F$48="S420",420,460))))*AN63*J63/1000</f>
        <v>607.22269034127737</v>
      </c>
      <c r="AP63" s="44" t="str">
        <f t="shared" si="0"/>
        <v>CF CHS 127 x 14,2</v>
      </c>
      <c r="AQ63" s="2"/>
    </row>
    <row r="64" spans="1:43" ht="13.5" customHeight="1">
      <c r="A64" s="9" t="s">
        <v>363</v>
      </c>
      <c r="B64" s="30">
        <f t="shared" si="4"/>
        <v>670.80244495144109</v>
      </c>
      <c r="C64" s="11">
        <v>127</v>
      </c>
      <c r="D64" s="11"/>
      <c r="E64" s="215" t="s">
        <v>309</v>
      </c>
      <c r="F64" s="11"/>
      <c r="G64" s="11"/>
      <c r="H64" s="33">
        <v>39.501807973189798</v>
      </c>
      <c r="I64" s="12">
        <v>40.256619590511896</v>
      </c>
      <c r="J64" s="12">
        <v>5032.0774488139878</v>
      </c>
      <c r="K64" s="12">
        <v>0.39898226700590372</v>
      </c>
      <c r="L64" s="47">
        <v>8130252.052887029</v>
      </c>
      <c r="M64" s="13">
        <v>128035.46539979572</v>
      </c>
      <c r="N64" s="13">
        <v>181632.95733333335</v>
      </c>
      <c r="O64" s="48">
        <v>40.195584334600738</v>
      </c>
      <c r="P64" s="13">
        <v>8130252.052887029</v>
      </c>
      <c r="Q64" s="13">
        <v>128035.46539979572</v>
      </c>
      <c r="R64" s="13">
        <v>181632.95733333335</v>
      </c>
      <c r="S64" s="12">
        <v>40.195584334600738</v>
      </c>
      <c r="T64" s="47">
        <v>16260504.105774058</v>
      </c>
      <c r="U64" s="34"/>
      <c r="V64" s="117">
        <v>1</v>
      </c>
      <c r="W64" s="118">
        <v>1</v>
      </c>
      <c r="X64" s="118">
        <v>1</v>
      </c>
      <c r="Y64" s="118">
        <v>1</v>
      </c>
      <c r="Z64" s="118">
        <v>1</v>
      </c>
      <c r="AA64" s="119">
        <v>1</v>
      </c>
      <c r="AB64" s="118">
        <v>1</v>
      </c>
      <c r="AC64" s="118">
        <v>1</v>
      </c>
      <c r="AD64" s="118">
        <v>1</v>
      </c>
      <c r="AE64" s="120">
        <v>1</v>
      </c>
      <c r="AF64" s="125">
        <f t="shared" si="6"/>
        <v>79.287783438217943</v>
      </c>
      <c r="AG64" s="123"/>
      <c r="AH64" s="126"/>
      <c r="AI64" s="124"/>
      <c r="AJ64" s="59" t="s">
        <v>58</v>
      </c>
      <c r="AK64" s="59">
        <f t="shared" si="7"/>
        <v>0.49</v>
      </c>
      <c r="AL64" s="14">
        <f>IF(head!F$48="S235",235,IF(head!F$48="S275",275,IF(head!F$48="S355",355,IF(head!F$48="S420",420,460))))^0.5*head!$I$40*1000/(S64*3.1416*210000^0.5)</f>
        <v>0.95366874548675706</v>
      </c>
      <c r="AM64" s="14">
        <f t="shared" si="8"/>
        <v>1.1393908807033979</v>
      </c>
      <c r="AN64" s="14">
        <f t="shared" si="9"/>
        <v>0.56725646975641086</v>
      </c>
      <c r="AO64" s="15">
        <f>IF(head!F$48="S235",235,IF(head!F$48="S275",275,IF(head!F$48="S355",355,IF(head!F$48="S420",420,460))))*AN64*J64/1000</f>
        <v>670.80244495144109</v>
      </c>
      <c r="AP64" s="44" t="str">
        <f t="shared" si="0"/>
        <v>CF CHS 127 x 16</v>
      </c>
      <c r="AQ64" s="2"/>
    </row>
    <row r="65" spans="1:43" ht="13.5" customHeight="1">
      <c r="A65" s="9" t="s">
        <v>364</v>
      </c>
      <c r="B65" s="30">
        <f t="shared" si="4"/>
        <v>733.51809645989863</v>
      </c>
      <c r="C65" s="11">
        <v>127</v>
      </c>
      <c r="D65" s="11"/>
      <c r="E65" s="215" t="s">
        <v>311</v>
      </c>
      <c r="F65" s="11"/>
      <c r="G65" s="11"/>
      <c r="H65" s="33">
        <v>43.798828139287465</v>
      </c>
      <c r="I65" s="12">
        <v>44.63574842220379</v>
      </c>
      <c r="J65" s="12">
        <v>5579.4685527754727</v>
      </c>
      <c r="K65" s="12">
        <v>0.39898226700590372</v>
      </c>
      <c r="L65" s="47">
        <v>8771621.9985321406</v>
      </c>
      <c r="M65" s="13">
        <v>138135.77950444314</v>
      </c>
      <c r="N65" s="13">
        <v>198501.33333333331</v>
      </c>
      <c r="O65" s="48">
        <v>39.650031525838664</v>
      </c>
      <c r="P65" s="13">
        <v>8771621.9985321406</v>
      </c>
      <c r="Q65" s="13">
        <v>138135.77950444314</v>
      </c>
      <c r="R65" s="13">
        <v>198501.33333333331</v>
      </c>
      <c r="S65" s="12">
        <v>39.650031525838664</v>
      </c>
      <c r="T65" s="47">
        <v>17543243.997064281</v>
      </c>
      <c r="U65" s="34"/>
      <c r="V65" s="117">
        <v>1</v>
      </c>
      <c r="W65" s="118">
        <v>1</v>
      </c>
      <c r="X65" s="118">
        <v>1</v>
      </c>
      <c r="Y65" s="118">
        <v>1</v>
      </c>
      <c r="Z65" s="118">
        <v>1</v>
      </c>
      <c r="AA65" s="119">
        <v>1</v>
      </c>
      <c r="AB65" s="118">
        <v>1</v>
      </c>
      <c r="AC65" s="118">
        <v>1</v>
      </c>
      <c r="AD65" s="118">
        <v>1</v>
      </c>
      <c r="AE65" s="120">
        <v>1</v>
      </c>
      <c r="AF65" s="125">
        <f t="shared" si="6"/>
        <v>71.509009009009006</v>
      </c>
      <c r="AG65" s="123"/>
      <c r="AH65" s="126"/>
      <c r="AI65" s="124"/>
      <c r="AJ65" s="59" t="s">
        <v>58</v>
      </c>
      <c r="AK65" s="59">
        <f t="shared" si="7"/>
        <v>0.49</v>
      </c>
      <c r="AL65" s="14">
        <f>IF(head!F$48="S235",235,IF(head!F$48="S275",275,IF(head!F$48="S355",355,IF(head!F$48="S420",420,460))))^0.5*head!$I$40*1000/(S65*3.1416*210000^0.5)</f>
        <v>0.96679046677441494</v>
      </c>
      <c r="AM65" s="14">
        <f t="shared" si="8"/>
        <v>1.1552055676826773</v>
      </c>
      <c r="AN65" s="14">
        <f t="shared" si="9"/>
        <v>0.55943564739769291</v>
      </c>
      <c r="AO65" s="15">
        <f>IF(head!F$48="S235",235,IF(head!F$48="S275",275,IF(head!F$48="S355",355,IF(head!F$48="S420",420,460))))*AN65*J65/1000</f>
        <v>733.51809645989863</v>
      </c>
      <c r="AP65" s="44" t="str">
        <f t="shared" si="0"/>
        <v>CF CHS 127 x 17,5</v>
      </c>
      <c r="AQ65" s="2"/>
    </row>
    <row r="66" spans="1:43" ht="13.5" customHeight="1">
      <c r="A66" s="9" t="s">
        <v>365</v>
      </c>
      <c r="B66" s="30">
        <f t="shared" si="4"/>
        <v>782.26811483419135</v>
      </c>
      <c r="C66" s="11">
        <v>127</v>
      </c>
      <c r="D66" s="11"/>
      <c r="E66" s="215" t="s">
        <v>313</v>
      </c>
      <c r="F66" s="11"/>
      <c r="G66" s="11"/>
      <c r="H66" s="33">
        <v>47.257603841165313</v>
      </c>
      <c r="I66" s="12">
        <v>48.160615379531528</v>
      </c>
      <c r="J66" s="12">
        <v>6020.0769224414407</v>
      </c>
      <c r="K66" s="12">
        <v>0.39898226700590372</v>
      </c>
      <c r="L66" s="47">
        <v>9253234.4846001472</v>
      </c>
      <c r="M66" s="13">
        <v>145720.22810393933</v>
      </c>
      <c r="N66" s="13">
        <v>211615.83333333334</v>
      </c>
      <c r="O66" s="48">
        <v>39.205388660233943</v>
      </c>
      <c r="P66" s="13">
        <v>9253234.4846001472</v>
      </c>
      <c r="Q66" s="13">
        <v>145720.22810393933</v>
      </c>
      <c r="R66" s="13">
        <v>211615.83333333334</v>
      </c>
      <c r="S66" s="12">
        <v>39.205388660233943</v>
      </c>
      <c r="T66" s="47">
        <v>18506468.969200294</v>
      </c>
      <c r="U66" s="34"/>
      <c r="V66" s="117">
        <v>1</v>
      </c>
      <c r="W66" s="118">
        <v>1</v>
      </c>
      <c r="X66" s="118">
        <v>1</v>
      </c>
      <c r="Y66" s="118">
        <v>1</v>
      </c>
      <c r="Z66" s="118">
        <v>1</v>
      </c>
      <c r="AA66" s="119">
        <v>1</v>
      </c>
      <c r="AB66" s="118">
        <v>1</v>
      </c>
      <c r="AC66" s="118">
        <v>1</v>
      </c>
      <c r="AD66" s="118">
        <v>1</v>
      </c>
      <c r="AE66" s="120">
        <v>1</v>
      </c>
      <c r="AF66" s="125">
        <f t="shared" si="6"/>
        <v>66.275277234181345</v>
      </c>
      <c r="AG66" s="123"/>
      <c r="AH66" s="126"/>
      <c r="AI66" s="124"/>
      <c r="AJ66" s="59" t="s">
        <v>58</v>
      </c>
      <c r="AK66" s="59">
        <f t="shared" si="7"/>
        <v>0.49</v>
      </c>
      <c r="AL66" s="14">
        <f>IF(head!F$48="S235",235,IF(head!F$48="S275",275,IF(head!F$48="S355",355,IF(head!F$48="S420",420,460))))^0.5*head!$I$40*1000/(S66*3.1416*210000^0.5)</f>
        <v>0.97775519632502195</v>
      </c>
      <c r="AM66" s="14">
        <f t="shared" si="8"/>
        <v>1.1685526350699216</v>
      </c>
      <c r="AN66" s="14">
        <f t="shared" si="9"/>
        <v>0.55294982631320588</v>
      </c>
      <c r="AO66" s="15">
        <f>IF(head!F$48="S235",235,IF(head!F$48="S275",275,IF(head!F$48="S355",355,IF(head!F$48="S420",420,460))))*AN66*J66/1000</f>
        <v>782.26811483419135</v>
      </c>
      <c r="AP66" s="44" t="str">
        <f t="shared" si="0"/>
        <v>CF CHS 127 x 20</v>
      </c>
      <c r="AQ66" s="2"/>
    </row>
    <row r="67" spans="1:43" ht="13.5" customHeight="1">
      <c r="A67" s="9" t="s">
        <v>366</v>
      </c>
      <c r="B67" s="30">
        <f t="shared" si="4"/>
        <v>856.68220166331389</v>
      </c>
      <c r="C67" s="11">
        <v>127</v>
      </c>
      <c r="D67" s="11"/>
      <c r="E67" s="215" t="s">
        <v>315</v>
      </c>
      <c r="F67" s="11"/>
      <c r="G67" s="11"/>
      <c r="H67" s="33">
        <v>52.77561498765494</v>
      </c>
      <c r="I67" s="12">
        <v>53.784066229457267</v>
      </c>
      <c r="J67" s="12">
        <v>6723.0082786821577</v>
      </c>
      <c r="K67" s="12">
        <v>0.39898226700590372</v>
      </c>
      <c r="L67" s="47">
        <v>9957615.6367631108</v>
      </c>
      <c r="M67" s="13">
        <v>156812.84467343483</v>
      </c>
      <c r="N67" s="13">
        <v>231646.66666666669</v>
      </c>
      <c r="O67" s="48">
        <v>38.485386837084022</v>
      </c>
      <c r="P67" s="13">
        <v>9957615.6367631108</v>
      </c>
      <c r="Q67" s="13">
        <v>156812.84467343483</v>
      </c>
      <c r="R67" s="13">
        <v>231646.66666666669</v>
      </c>
      <c r="S67" s="12">
        <v>38.485386837084022</v>
      </c>
      <c r="T67" s="47">
        <v>19915231.273526222</v>
      </c>
      <c r="U67" s="34"/>
      <c r="V67" s="117">
        <v>1</v>
      </c>
      <c r="W67" s="118">
        <v>1</v>
      </c>
      <c r="X67" s="118">
        <v>1</v>
      </c>
      <c r="Y67" s="118">
        <v>1</v>
      </c>
      <c r="Z67" s="118">
        <v>1</v>
      </c>
      <c r="AA67" s="119">
        <v>1</v>
      </c>
      <c r="AB67" s="118">
        <v>1</v>
      </c>
      <c r="AC67" s="118">
        <v>1</v>
      </c>
      <c r="AD67" s="118">
        <v>1</v>
      </c>
      <c r="AE67" s="120">
        <v>1</v>
      </c>
      <c r="AF67" s="125">
        <f t="shared" si="6"/>
        <v>59.345794392523359</v>
      </c>
      <c r="AG67" s="123"/>
      <c r="AH67" s="126"/>
      <c r="AI67" s="124"/>
      <c r="AJ67" s="59" t="s">
        <v>58</v>
      </c>
      <c r="AK67" s="59">
        <f t="shared" si="7"/>
        <v>0.49</v>
      </c>
      <c r="AL67" s="14">
        <f>IF(head!F$48="S235",235,IF(head!F$48="S275",275,IF(head!F$48="S355",355,IF(head!F$48="S420",420,460))))^0.5*head!$I$40*1000/(S67*3.1416*210000^0.5)</f>
        <v>0.99604747767660173</v>
      </c>
      <c r="AM67" s="14">
        <f t="shared" si="8"/>
        <v>1.1910869209237276</v>
      </c>
      <c r="AN67" s="14">
        <f t="shared" si="9"/>
        <v>0.54223586022495252</v>
      </c>
      <c r="AO67" s="15">
        <f>IF(head!F$48="S235",235,IF(head!F$48="S275",275,IF(head!F$48="S355",355,IF(head!F$48="S420",420,460))))*AN67*J67/1000</f>
        <v>856.68220166331389</v>
      </c>
      <c r="AP67" s="44" t="str">
        <f t="shared" si="0"/>
        <v>CF CHS 133 x 5</v>
      </c>
      <c r="AQ67" s="2"/>
    </row>
    <row r="68" spans="1:43" ht="13.5" customHeight="1">
      <c r="A68" s="9" t="s">
        <v>367</v>
      </c>
      <c r="B68" s="30">
        <f t="shared" si="4"/>
        <v>299.12089847704425</v>
      </c>
      <c r="C68" s="11">
        <v>133</v>
      </c>
      <c r="D68" s="11"/>
      <c r="E68" s="215">
        <v>5</v>
      </c>
      <c r="F68" s="11"/>
      <c r="G68" s="11"/>
      <c r="H68" s="33">
        <v>15.783361491635121</v>
      </c>
      <c r="I68" s="12">
        <v>16.084954386379742</v>
      </c>
      <c r="J68" s="12">
        <v>2010.6192982974676</v>
      </c>
      <c r="K68" s="12">
        <v>0.41783182292744248</v>
      </c>
      <c r="L68" s="47">
        <v>4124031.5082203932</v>
      </c>
      <c r="M68" s="13">
        <v>62015.511401810421</v>
      </c>
      <c r="N68" s="13">
        <v>81961.666666666672</v>
      </c>
      <c r="O68" s="48">
        <v>45.289347533388025</v>
      </c>
      <c r="P68" s="13">
        <v>4124031.5082203932</v>
      </c>
      <c r="Q68" s="13">
        <v>62015.511401810421</v>
      </c>
      <c r="R68" s="13">
        <v>81961.666666666672</v>
      </c>
      <c r="S68" s="12">
        <v>45.289347533388025</v>
      </c>
      <c r="T68" s="47">
        <v>8248063.0164407864</v>
      </c>
      <c r="U68" s="34"/>
      <c r="V68" s="117">
        <v>1</v>
      </c>
      <c r="W68" s="118">
        <v>1</v>
      </c>
      <c r="X68" s="118">
        <v>1</v>
      </c>
      <c r="Y68" s="118">
        <v>1</v>
      </c>
      <c r="Z68" s="118">
        <v>2</v>
      </c>
      <c r="AA68" s="119">
        <v>1</v>
      </c>
      <c r="AB68" s="118">
        <v>1</v>
      </c>
      <c r="AC68" s="118">
        <v>2</v>
      </c>
      <c r="AD68" s="118">
        <v>2</v>
      </c>
      <c r="AE68" s="120">
        <v>3</v>
      </c>
      <c r="AF68" s="125">
        <f t="shared" si="6"/>
        <v>207.8125</v>
      </c>
      <c r="AG68" s="123"/>
      <c r="AH68" s="126"/>
      <c r="AI68" s="124"/>
      <c r="AJ68" s="59" t="s">
        <v>58</v>
      </c>
      <c r="AK68" s="59">
        <f t="shared" si="7"/>
        <v>0.49</v>
      </c>
      <c r="AL68" s="14">
        <f>IF(head!F$48="S235",235,IF(head!F$48="S275",275,IF(head!F$48="S355",355,IF(head!F$48="S420",420,460))))^0.5*head!$I$40*1000/(S68*3.1416*210000^0.5)</f>
        <v>0.84640814174295476</v>
      </c>
      <c r="AM68" s="14">
        <f t="shared" si="8"/>
        <v>1.0165733659314049</v>
      </c>
      <c r="AN68" s="14">
        <f t="shared" si="9"/>
        <v>0.63306608477008752</v>
      </c>
      <c r="AO68" s="15">
        <f>IF(head!F$48="S235",235,IF(head!F$48="S275",275,IF(head!F$48="S355",355,IF(head!F$48="S420",420,460))))*AN68*J68/1000</f>
        <v>299.12089847704425</v>
      </c>
      <c r="AP68" s="44" t="str">
        <f t="shared" ref="AP68:AP131" si="10">A69</f>
        <v>CF CHS 133 x 6,3</v>
      </c>
      <c r="AQ68" s="2"/>
    </row>
    <row r="69" spans="1:43" ht="13.5" customHeight="1">
      <c r="A69" s="9" t="s">
        <v>368</v>
      </c>
      <c r="B69" s="30">
        <f t="shared" si="4"/>
        <v>370.01893801631309</v>
      </c>
      <c r="C69" s="11">
        <v>133</v>
      </c>
      <c r="D69" s="11"/>
      <c r="E69" s="215">
        <v>6.3</v>
      </c>
      <c r="F69" s="11"/>
      <c r="G69" s="11"/>
      <c r="H69" s="33">
        <v>19.685057775371977</v>
      </c>
      <c r="I69" s="12">
        <v>20.061205376175263</v>
      </c>
      <c r="J69" s="12">
        <v>2507.6506720219077</v>
      </c>
      <c r="K69" s="12">
        <v>0.41783182292744248</v>
      </c>
      <c r="L69" s="47">
        <v>5044321.1314457888</v>
      </c>
      <c r="M69" s="13">
        <v>75854.453104447952</v>
      </c>
      <c r="N69" s="13">
        <v>101216.55599999994</v>
      </c>
      <c r="O69" s="48">
        <v>44.850557410137057</v>
      </c>
      <c r="P69" s="13">
        <v>5044321.1314457888</v>
      </c>
      <c r="Q69" s="13">
        <v>75854.453104447952</v>
      </c>
      <c r="R69" s="13">
        <v>101216.55599999994</v>
      </c>
      <c r="S69" s="12">
        <v>44.850557410137057</v>
      </c>
      <c r="T69" s="47">
        <v>10088642.262891578</v>
      </c>
      <c r="U69" s="34"/>
      <c r="V69" s="117">
        <v>1</v>
      </c>
      <c r="W69" s="118">
        <v>1</v>
      </c>
      <c r="X69" s="118">
        <v>1</v>
      </c>
      <c r="Y69" s="118">
        <v>1</v>
      </c>
      <c r="Z69" s="118">
        <v>1</v>
      </c>
      <c r="AA69" s="119">
        <v>1</v>
      </c>
      <c r="AB69" s="118">
        <v>1</v>
      </c>
      <c r="AC69" s="118">
        <v>1</v>
      </c>
      <c r="AD69" s="118">
        <v>2</v>
      </c>
      <c r="AE69" s="120">
        <v>2</v>
      </c>
      <c r="AF69" s="125">
        <f t="shared" si="6"/>
        <v>166.62281855652029</v>
      </c>
      <c r="AG69" s="123"/>
      <c r="AH69" s="126"/>
      <c r="AI69" s="124"/>
      <c r="AJ69" s="59" t="s">
        <v>58</v>
      </c>
      <c r="AK69" s="59">
        <f t="shared" si="7"/>
        <v>0.49</v>
      </c>
      <c r="AL69" s="14">
        <f>IF(head!F$48="S235",235,IF(head!F$48="S275",275,IF(head!F$48="S355",355,IF(head!F$48="S420",420,460))))^0.5*head!$I$40*1000/(S69*3.1416*210000^0.5)</f>
        <v>0.85468887567987717</v>
      </c>
      <c r="AM69" s="14">
        <f t="shared" si="8"/>
        <v>1.0256453116470361</v>
      </c>
      <c r="AN69" s="14">
        <f t="shared" si="9"/>
        <v>0.62789793250600223</v>
      </c>
      <c r="AO69" s="15">
        <f>IF(head!F$48="S235",235,IF(head!F$48="S275",275,IF(head!F$48="S355",355,IF(head!F$48="S420",420,460))))*AN69*J69/1000</f>
        <v>370.01893801631309</v>
      </c>
      <c r="AP69" s="44" t="str">
        <f t="shared" si="10"/>
        <v>CF CHS 133 x 7,1</v>
      </c>
      <c r="AQ69" s="2"/>
    </row>
    <row r="70" spans="1:43" ht="13.5" customHeight="1">
      <c r="A70" s="9" t="s">
        <v>369</v>
      </c>
      <c r="B70" s="30">
        <f t="shared" ref="B70:B133" si="11">AO70</f>
        <v>412.2638545815031</v>
      </c>
      <c r="C70" s="11">
        <v>133</v>
      </c>
      <c r="D70" s="11"/>
      <c r="E70" s="215" t="s">
        <v>299</v>
      </c>
      <c r="F70" s="11"/>
      <c r="G70" s="11"/>
      <c r="H70" s="33">
        <v>22.044670318371441</v>
      </c>
      <c r="I70" s="12">
        <v>22.465906056939048</v>
      </c>
      <c r="J70" s="12">
        <v>2808.2382571173812</v>
      </c>
      <c r="K70" s="12">
        <v>0.41783182292744248</v>
      </c>
      <c r="L70" s="47">
        <v>5581801.7923550038</v>
      </c>
      <c r="M70" s="13">
        <v>83936.869057969991</v>
      </c>
      <c r="N70" s="13">
        <v>112660.05466666669</v>
      </c>
      <c r="O70" s="48">
        <v>44.583096572580054</v>
      </c>
      <c r="P70" s="13">
        <v>5581801.7923550038</v>
      </c>
      <c r="Q70" s="13">
        <v>83936.869057969991</v>
      </c>
      <c r="R70" s="13">
        <v>112660.05466666669</v>
      </c>
      <c r="S70" s="12">
        <v>44.583096572580054</v>
      </c>
      <c r="T70" s="47">
        <v>11163603.584710008</v>
      </c>
      <c r="U70" s="34"/>
      <c r="V70" s="117">
        <v>1</v>
      </c>
      <c r="W70" s="118">
        <v>1</v>
      </c>
      <c r="X70" s="118">
        <v>1</v>
      </c>
      <c r="Y70" s="118">
        <v>1</v>
      </c>
      <c r="Z70" s="118">
        <v>1</v>
      </c>
      <c r="AA70" s="119">
        <v>1</v>
      </c>
      <c r="AB70" s="118">
        <v>1</v>
      </c>
      <c r="AC70" s="118">
        <v>1</v>
      </c>
      <c r="AD70" s="118">
        <v>1</v>
      </c>
      <c r="AE70" s="120">
        <v>2</v>
      </c>
      <c r="AF70" s="125">
        <f t="shared" si="6"/>
        <v>148.78788217789653</v>
      </c>
      <c r="AG70" s="123"/>
      <c r="AH70" s="126"/>
      <c r="AI70" s="124"/>
      <c r="AJ70" s="59" t="s">
        <v>58</v>
      </c>
      <c r="AK70" s="59">
        <f t="shared" si="7"/>
        <v>0.49</v>
      </c>
      <c r="AL70" s="14">
        <f>IF(head!F$48="S235",235,IF(head!F$48="S275",275,IF(head!F$48="S355",355,IF(head!F$48="S420",420,460))))^0.5*head!$I$40*1000/(S70*3.1416*210000^0.5)</f>
        <v>0.85981628539597554</v>
      </c>
      <c r="AM70" s="14">
        <f t="shared" si="8"/>
        <v>1.0312970122380809</v>
      </c>
      <c r="AN70" s="14">
        <f t="shared" si="9"/>
        <v>0.62470279021684105</v>
      </c>
      <c r="AO70" s="15">
        <f>IF(head!F$48="S235",235,IF(head!F$48="S275",275,IF(head!F$48="S355",355,IF(head!F$48="S420",420,460))))*AN70*J70/1000</f>
        <v>412.2638545815031</v>
      </c>
      <c r="AP70" s="44" t="str">
        <f t="shared" si="10"/>
        <v>CF CHS 133 x 8</v>
      </c>
      <c r="AQ70" s="2"/>
    </row>
    <row r="71" spans="1:43" ht="13.5" customHeight="1">
      <c r="A71" s="9" t="s">
        <v>370</v>
      </c>
      <c r="B71" s="30">
        <f t="shared" si="11"/>
        <v>458.53937766941749</v>
      </c>
      <c r="C71" s="11">
        <v>133</v>
      </c>
      <c r="D71" s="11"/>
      <c r="E71" s="215">
        <v>8</v>
      </c>
      <c r="F71" s="11"/>
      <c r="G71" s="11"/>
      <c r="H71" s="33">
        <v>24.661502330679873</v>
      </c>
      <c r="I71" s="12">
        <v>25.132741228718341</v>
      </c>
      <c r="J71" s="12">
        <v>3141.5926535897929</v>
      </c>
      <c r="K71" s="12">
        <v>0.41783182292744248</v>
      </c>
      <c r="L71" s="47">
        <v>6161055.8927712832</v>
      </c>
      <c r="M71" s="13">
        <v>92647.45703415462</v>
      </c>
      <c r="N71" s="13">
        <v>125170.66666666666</v>
      </c>
      <c r="O71" s="48">
        <v>44.284590999579081</v>
      </c>
      <c r="P71" s="13">
        <v>6161055.8927712832</v>
      </c>
      <c r="Q71" s="13">
        <v>92647.45703415462</v>
      </c>
      <c r="R71" s="13">
        <v>125170.66666666666</v>
      </c>
      <c r="S71" s="12">
        <v>44.284590999579081</v>
      </c>
      <c r="T71" s="47">
        <v>12322111.785542566</v>
      </c>
      <c r="U71" s="34"/>
      <c r="V71" s="117">
        <v>1</v>
      </c>
      <c r="W71" s="118">
        <v>1</v>
      </c>
      <c r="X71" s="118">
        <v>1</v>
      </c>
      <c r="Y71" s="118">
        <v>1</v>
      </c>
      <c r="Z71" s="118">
        <v>1</v>
      </c>
      <c r="AA71" s="119">
        <v>1</v>
      </c>
      <c r="AB71" s="118">
        <v>1</v>
      </c>
      <c r="AC71" s="118">
        <v>1</v>
      </c>
      <c r="AD71" s="118">
        <v>1</v>
      </c>
      <c r="AE71" s="120">
        <v>1</v>
      </c>
      <c r="AF71" s="125">
        <f t="shared" si="6"/>
        <v>133</v>
      </c>
      <c r="AG71" s="123"/>
      <c r="AH71" s="126"/>
      <c r="AI71" s="124"/>
      <c r="AJ71" s="59" t="s">
        <v>58</v>
      </c>
      <c r="AK71" s="59">
        <f t="shared" si="7"/>
        <v>0.49</v>
      </c>
      <c r="AL71" s="14">
        <f>IF(head!F$48="S235",235,IF(head!F$48="S275",275,IF(head!F$48="S355",355,IF(head!F$48="S420",420,460))))^0.5*head!$I$40*1000/(S71*3.1416*210000^0.5)</f>
        <v>0.86561197972563819</v>
      </c>
      <c r="AM71" s="14">
        <f t="shared" si="8"/>
        <v>1.0377169847550507</v>
      </c>
      <c r="AN71" s="14">
        <f t="shared" si="9"/>
        <v>0.62109624304995104</v>
      </c>
      <c r="AO71" s="15">
        <f>IF(head!F$48="S235",235,IF(head!F$48="S275",275,IF(head!F$48="S355",355,IF(head!F$48="S420",420,460))))*AN71*J71/1000</f>
        <v>458.53937766941749</v>
      </c>
      <c r="AP71" s="44" t="str">
        <f t="shared" si="10"/>
        <v>CF CHS 133 x 10</v>
      </c>
      <c r="AQ71" s="2"/>
    </row>
    <row r="72" spans="1:43" ht="13.5" customHeight="1">
      <c r="A72" s="9" t="s">
        <v>371</v>
      </c>
      <c r="B72" s="30">
        <f t="shared" si="11"/>
        <v>556.69063813360549</v>
      </c>
      <c r="C72" s="11">
        <v>133</v>
      </c>
      <c r="D72" s="11"/>
      <c r="E72" s="215" t="s">
        <v>305</v>
      </c>
      <c r="F72" s="11"/>
      <c r="G72" s="11"/>
      <c r="H72" s="33">
        <v>30.333647866736243</v>
      </c>
      <c r="I72" s="12">
        <v>30.91327171132356</v>
      </c>
      <c r="J72" s="12">
        <v>3864.1589639154454</v>
      </c>
      <c r="K72" s="12">
        <v>0.41783182292744248</v>
      </c>
      <c r="L72" s="47">
        <v>7355909.6076835413</v>
      </c>
      <c r="M72" s="13">
        <v>110615.1820704292</v>
      </c>
      <c r="N72" s="13">
        <v>151623.33333333334</v>
      </c>
      <c r="O72" s="48">
        <v>43.630551222738411</v>
      </c>
      <c r="P72" s="13">
        <v>7355909.6076835413</v>
      </c>
      <c r="Q72" s="13">
        <v>110615.1820704292</v>
      </c>
      <c r="R72" s="13">
        <v>151623.33333333334</v>
      </c>
      <c r="S72" s="12">
        <v>43.630551222738411</v>
      </c>
      <c r="T72" s="47">
        <v>14711819.215367083</v>
      </c>
      <c r="U72" s="34"/>
      <c r="V72" s="117">
        <v>1</v>
      </c>
      <c r="W72" s="118">
        <v>1</v>
      </c>
      <c r="X72" s="118">
        <v>1</v>
      </c>
      <c r="Y72" s="118">
        <v>1</v>
      </c>
      <c r="Z72" s="118">
        <v>1</v>
      </c>
      <c r="AA72" s="119">
        <v>1</v>
      </c>
      <c r="AB72" s="118">
        <v>1</v>
      </c>
      <c r="AC72" s="118">
        <v>1</v>
      </c>
      <c r="AD72" s="118">
        <v>1</v>
      </c>
      <c r="AE72" s="120">
        <v>1</v>
      </c>
      <c r="AF72" s="125">
        <f t="shared" si="6"/>
        <v>108.13008130081302</v>
      </c>
      <c r="AG72" s="123"/>
      <c r="AH72" s="126"/>
      <c r="AI72" s="124"/>
      <c r="AJ72" s="59" t="s">
        <v>58</v>
      </c>
      <c r="AK72" s="59">
        <f t="shared" si="7"/>
        <v>0.49</v>
      </c>
      <c r="AL72" s="14">
        <f>IF(head!F$48="S235",235,IF(head!F$48="S275",275,IF(head!F$48="S355",355,IF(head!F$48="S420",420,460))))^0.5*head!$I$40*1000/(S72*3.1416*210000^0.5)</f>
        <v>0.87858785672430695</v>
      </c>
      <c r="AM72" s="14">
        <f t="shared" si="8"/>
        <v>1.0522123358891609</v>
      </c>
      <c r="AN72" s="14">
        <f t="shared" si="9"/>
        <v>0.61304318859674711</v>
      </c>
      <c r="AO72" s="15">
        <f>IF(head!F$48="S235",235,IF(head!F$48="S275",275,IF(head!F$48="S355",355,IF(head!F$48="S420",420,460))))*AN72*J72/1000</f>
        <v>556.69063813360549</v>
      </c>
      <c r="AP72" s="44" t="str">
        <f t="shared" si="10"/>
        <v>CF CHS 133 x 12,5</v>
      </c>
      <c r="AQ72" s="2"/>
    </row>
    <row r="73" spans="1:43" ht="13.5" customHeight="1">
      <c r="A73" s="9" t="s">
        <v>372</v>
      </c>
      <c r="B73" s="30">
        <f t="shared" si="11"/>
        <v>670.46646875470651</v>
      </c>
      <c r="C73" s="11">
        <v>133</v>
      </c>
      <c r="D73" s="11"/>
      <c r="E73" s="215" t="s">
        <v>307</v>
      </c>
      <c r="F73" s="11"/>
      <c r="G73" s="11"/>
      <c r="H73" s="33">
        <v>37.146387885586556</v>
      </c>
      <c r="I73" s="12">
        <v>37.856191475757001</v>
      </c>
      <c r="J73" s="12">
        <v>4732.0239344696256</v>
      </c>
      <c r="K73" s="12">
        <v>0.41783182292744248</v>
      </c>
      <c r="L73" s="47">
        <v>8681193.6592804324</v>
      </c>
      <c r="M73" s="13">
        <v>130544.26555308922</v>
      </c>
      <c r="N73" s="13">
        <v>182154.16666666666</v>
      </c>
      <c r="O73" s="48">
        <v>42.831793098118133</v>
      </c>
      <c r="P73" s="13">
        <v>8681193.6592804324</v>
      </c>
      <c r="Q73" s="13">
        <v>130544.26555308922</v>
      </c>
      <c r="R73" s="13">
        <v>182154.16666666666</v>
      </c>
      <c r="S73" s="12">
        <v>42.831793098118133</v>
      </c>
      <c r="T73" s="47">
        <v>17362387.318560865</v>
      </c>
      <c r="U73" s="34"/>
      <c r="V73" s="117">
        <v>1</v>
      </c>
      <c r="W73" s="118">
        <v>1</v>
      </c>
      <c r="X73" s="118">
        <v>1</v>
      </c>
      <c r="Y73" s="118">
        <v>1</v>
      </c>
      <c r="Z73" s="118">
        <v>1</v>
      </c>
      <c r="AA73" s="119">
        <v>1</v>
      </c>
      <c r="AB73" s="118">
        <v>1</v>
      </c>
      <c r="AC73" s="118">
        <v>1</v>
      </c>
      <c r="AD73" s="118">
        <v>1</v>
      </c>
      <c r="AE73" s="120">
        <v>1</v>
      </c>
      <c r="AF73" s="125">
        <f t="shared" si="6"/>
        <v>88.298755186721991</v>
      </c>
      <c r="AG73" s="123"/>
      <c r="AH73" s="126"/>
      <c r="AI73" s="124"/>
      <c r="AJ73" s="59" t="s">
        <v>58</v>
      </c>
      <c r="AK73" s="59">
        <f t="shared" si="7"/>
        <v>0.49</v>
      </c>
      <c r="AL73" s="14">
        <f>IF(head!F$48="S235",235,IF(head!F$48="S275",275,IF(head!F$48="S355",355,IF(head!F$48="S420",420,460))))^0.5*head!$I$40*1000/(S73*3.1416*210000^0.5)</f>
        <v>0.89497239582458765</v>
      </c>
      <c r="AM73" s="14">
        <f t="shared" si="8"/>
        <v>1.0707560316210252</v>
      </c>
      <c r="AN73" s="14">
        <f t="shared" si="9"/>
        <v>0.60292357830842047</v>
      </c>
      <c r="AO73" s="15">
        <f>IF(head!F$48="S235",235,IF(head!F$48="S275",275,IF(head!F$48="S355",355,IF(head!F$48="S420",420,460))))*AN73*J73/1000</f>
        <v>670.46646875470651</v>
      </c>
      <c r="AP73" s="44" t="str">
        <f t="shared" si="10"/>
        <v>CF CHS 133 x 14,2</v>
      </c>
      <c r="AQ73" s="2"/>
    </row>
    <row r="74" spans="1:43" ht="13.5" customHeight="1">
      <c r="A74" s="9" t="s">
        <v>373</v>
      </c>
      <c r="B74" s="30">
        <f t="shared" si="11"/>
        <v>742.31318016879732</v>
      </c>
      <c r="C74" s="11">
        <v>133</v>
      </c>
      <c r="D74" s="11"/>
      <c r="E74" s="215" t="s">
        <v>309</v>
      </c>
      <c r="F74" s="11"/>
      <c r="G74" s="11"/>
      <c r="H74" s="33">
        <v>41.602967971763732</v>
      </c>
      <c r="I74" s="12">
        <v>42.397929143198709</v>
      </c>
      <c r="J74" s="12">
        <v>5299.7411428998394</v>
      </c>
      <c r="K74" s="12">
        <v>0.41783182292744248</v>
      </c>
      <c r="L74" s="47">
        <v>9483277.3049878273</v>
      </c>
      <c r="M74" s="13">
        <v>142605.67375921545</v>
      </c>
      <c r="N74" s="13">
        <v>201365.27733333339</v>
      </c>
      <c r="O74" s="48">
        <v>42.301122916537331</v>
      </c>
      <c r="P74" s="13">
        <v>9483277.3049878273</v>
      </c>
      <c r="Q74" s="13">
        <v>142605.67375921545</v>
      </c>
      <c r="R74" s="13">
        <v>201365.27733333339</v>
      </c>
      <c r="S74" s="12">
        <v>42.301122916537331</v>
      </c>
      <c r="T74" s="47">
        <v>18966554.609975655</v>
      </c>
      <c r="U74" s="34"/>
      <c r="V74" s="117">
        <v>1</v>
      </c>
      <c r="W74" s="118">
        <v>1</v>
      </c>
      <c r="X74" s="118">
        <v>1</v>
      </c>
      <c r="Y74" s="118">
        <v>1</v>
      </c>
      <c r="Z74" s="118">
        <v>1</v>
      </c>
      <c r="AA74" s="119">
        <v>1</v>
      </c>
      <c r="AB74" s="118">
        <v>1</v>
      </c>
      <c r="AC74" s="118">
        <v>1</v>
      </c>
      <c r="AD74" s="118">
        <v>1</v>
      </c>
      <c r="AE74" s="120">
        <v>1</v>
      </c>
      <c r="AF74" s="125">
        <f t="shared" si="6"/>
        <v>78.840043628775987</v>
      </c>
      <c r="AG74" s="123"/>
      <c r="AH74" s="126"/>
      <c r="AI74" s="124"/>
      <c r="AJ74" s="59" t="s">
        <v>58</v>
      </c>
      <c r="AK74" s="59">
        <f t="shared" si="7"/>
        <v>0.49</v>
      </c>
      <c r="AL74" s="14">
        <f>IF(head!F$48="S235",235,IF(head!F$48="S275",275,IF(head!F$48="S355",355,IF(head!F$48="S420",420,460))))^0.5*head!$I$40*1000/(S74*3.1416*210000^0.5)</f>
        <v>0.90619987942447033</v>
      </c>
      <c r="AM74" s="14">
        <f t="shared" si="8"/>
        <v>1.0836180811934575</v>
      </c>
      <c r="AN74" s="14">
        <f t="shared" si="9"/>
        <v>0.59602524065007656</v>
      </c>
      <c r="AO74" s="15">
        <f>IF(head!F$48="S235",235,IF(head!F$48="S275",275,IF(head!F$48="S355",355,IF(head!F$48="S420",420,460))))*AN74*J74/1000</f>
        <v>742.31318016879732</v>
      </c>
      <c r="AP74" s="44" t="str">
        <f t="shared" si="10"/>
        <v>CF CHS 133 x 16</v>
      </c>
      <c r="AQ74" s="2"/>
    </row>
    <row r="75" spans="1:43" ht="13.5" customHeight="1">
      <c r="A75" s="9" t="s">
        <v>374</v>
      </c>
      <c r="B75" s="30">
        <f t="shared" si="11"/>
        <v>813.64240482408832</v>
      </c>
      <c r="C75" s="11">
        <v>133</v>
      </c>
      <c r="D75" s="11"/>
      <c r="E75" s="215" t="s">
        <v>311</v>
      </c>
      <c r="F75" s="11"/>
      <c r="G75" s="11"/>
      <c r="H75" s="33">
        <v>46.16633236303273</v>
      </c>
      <c r="I75" s="12">
        <v>47.048491580160743</v>
      </c>
      <c r="J75" s="12">
        <v>5881.0614475200928</v>
      </c>
      <c r="K75" s="12">
        <v>0.41783182292744248</v>
      </c>
      <c r="L75" s="47">
        <v>10251425.235708462</v>
      </c>
      <c r="M75" s="13">
        <v>154156.77046178139</v>
      </c>
      <c r="N75" s="13">
        <v>220389.33333333331</v>
      </c>
      <c r="O75" s="48">
        <v>41.750748496284473</v>
      </c>
      <c r="P75" s="13">
        <v>10251425.235708462</v>
      </c>
      <c r="Q75" s="13">
        <v>154156.77046178139</v>
      </c>
      <c r="R75" s="13">
        <v>220389.33333333331</v>
      </c>
      <c r="S75" s="12">
        <v>41.750748496284473</v>
      </c>
      <c r="T75" s="47">
        <v>20502850.471416924</v>
      </c>
      <c r="U75" s="34"/>
      <c r="V75" s="117">
        <v>1</v>
      </c>
      <c r="W75" s="118">
        <v>1</v>
      </c>
      <c r="X75" s="118">
        <v>1</v>
      </c>
      <c r="Y75" s="118">
        <v>1</v>
      </c>
      <c r="Z75" s="118">
        <v>1</v>
      </c>
      <c r="AA75" s="119">
        <v>1</v>
      </c>
      <c r="AB75" s="118">
        <v>1</v>
      </c>
      <c r="AC75" s="118">
        <v>1</v>
      </c>
      <c r="AD75" s="118">
        <v>1</v>
      </c>
      <c r="AE75" s="120">
        <v>1</v>
      </c>
      <c r="AF75" s="125">
        <f t="shared" si="6"/>
        <v>71.047008547008545</v>
      </c>
      <c r="AG75" s="123"/>
      <c r="AH75" s="126"/>
      <c r="AI75" s="124"/>
      <c r="AJ75" s="59" t="s">
        <v>58</v>
      </c>
      <c r="AK75" s="59">
        <f t="shared" si="7"/>
        <v>0.49</v>
      </c>
      <c r="AL75" s="14">
        <f>IF(head!F$48="S235",235,IF(head!F$48="S275",275,IF(head!F$48="S355",355,IF(head!F$48="S420",420,460))))^0.5*head!$I$40*1000/(S75*3.1416*210000^0.5)</f>
        <v>0.91814575467784065</v>
      </c>
      <c r="AM75" s="14">
        <f t="shared" si="8"/>
        <v>1.0974415233125416</v>
      </c>
      <c r="AN75" s="14">
        <f t="shared" si="9"/>
        <v>0.58872163410133949</v>
      </c>
      <c r="AO75" s="15">
        <f>IF(head!F$48="S235",235,IF(head!F$48="S275",275,IF(head!F$48="S355",355,IF(head!F$48="S420",420,460))))*AN75*J75/1000</f>
        <v>813.64240482408832</v>
      </c>
      <c r="AP75" s="44" t="str">
        <f t="shared" si="10"/>
        <v>CF CHS 133 x 17,5</v>
      </c>
      <c r="AQ75" s="2"/>
    </row>
    <row r="76" spans="1:43" ht="13.5" customHeight="1">
      <c r="A76" s="9" t="s">
        <v>375</v>
      </c>
      <c r="B76" s="30">
        <f t="shared" si="11"/>
        <v>869.44665683524863</v>
      </c>
      <c r="C76" s="11">
        <v>133</v>
      </c>
      <c r="D76" s="11"/>
      <c r="E76" s="215" t="s">
        <v>313</v>
      </c>
      <c r="F76" s="11"/>
      <c r="G76" s="11"/>
      <c r="H76" s="33">
        <v>49.847061585886692</v>
      </c>
      <c r="I76" s="12">
        <v>50.799553208546946</v>
      </c>
      <c r="J76" s="12">
        <v>6349.9441510683691</v>
      </c>
      <c r="K76" s="12">
        <v>0.41783182292744248</v>
      </c>
      <c r="L76" s="47">
        <v>10831814.107194312</v>
      </c>
      <c r="M76" s="13">
        <v>162884.42266457609</v>
      </c>
      <c r="N76" s="13">
        <v>235240.83333333334</v>
      </c>
      <c r="O76" s="48">
        <v>41.301483024220815</v>
      </c>
      <c r="P76" s="13">
        <v>10831814.107194312</v>
      </c>
      <c r="Q76" s="13">
        <v>162884.42266457609</v>
      </c>
      <c r="R76" s="13">
        <v>235240.83333333334</v>
      </c>
      <c r="S76" s="12">
        <v>41.301483024220815</v>
      </c>
      <c r="T76" s="47">
        <v>21663628.214388624</v>
      </c>
      <c r="U76" s="34"/>
      <c r="V76" s="117">
        <v>1</v>
      </c>
      <c r="W76" s="118">
        <v>1</v>
      </c>
      <c r="X76" s="118">
        <v>1</v>
      </c>
      <c r="Y76" s="118">
        <v>1</v>
      </c>
      <c r="Z76" s="118">
        <v>1</v>
      </c>
      <c r="AA76" s="119">
        <v>1</v>
      </c>
      <c r="AB76" s="118">
        <v>1</v>
      </c>
      <c r="AC76" s="118">
        <v>1</v>
      </c>
      <c r="AD76" s="118">
        <v>1</v>
      </c>
      <c r="AE76" s="120">
        <v>1</v>
      </c>
      <c r="AF76" s="125">
        <f t="shared" si="6"/>
        <v>65.800865800865807</v>
      </c>
      <c r="AG76" s="123"/>
      <c r="AH76" s="126"/>
      <c r="AI76" s="124"/>
      <c r="AJ76" s="59" t="s">
        <v>58</v>
      </c>
      <c r="AK76" s="59">
        <f t="shared" si="7"/>
        <v>0.49</v>
      </c>
      <c r="AL76" s="14">
        <f>IF(head!F$48="S235",235,IF(head!F$48="S275",275,IF(head!F$48="S355",355,IF(head!F$48="S420",420,460))))^0.5*head!$I$40*1000/(S76*3.1416*210000^0.5)</f>
        <v>0.92813307609331341</v>
      </c>
      <c r="AM76" s="14">
        <f t="shared" si="8"/>
        <v>1.1091081071120801</v>
      </c>
      <c r="AN76" s="14">
        <f t="shared" si="9"/>
        <v>0.58264654299157681</v>
      </c>
      <c r="AO76" s="15">
        <f>IF(head!F$48="S235",235,IF(head!F$48="S275",275,IF(head!F$48="S355",355,IF(head!F$48="S420",420,460))))*AN76*J76/1000</f>
        <v>869.44665683524863</v>
      </c>
      <c r="AP76" s="44" t="str">
        <f t="shared" si="10"/>
        <v>CF CHS 133 x 20</v>
      </c>
      <c r="AQ76" s="2"/>
    </row>
    <row r="77" spans="1:43" ht="13.5" customHeight="1">
      <c r="A77" s="9" t="s">
        <v>376</v>
      </c>
      <c r="B77" s="30">
        <f t="shared" si="11"/>
        <v>955.33467690903842</v>
      </c>
      <c r="C77" s="11">
        <v>133</v>
      </c>
      <c r="D77" s="11"/>
      <c r="E77" s="215" t="s">
        <v>315</v>
      </c>
      <c r="F77" s="11"/>
      <c r="G77" s="11"/>
      <c r="H77" s="33">
        <v>55.734995267336515</v>
      </c>
      <c r="I77" s="12">
        <v>56.799995176903458</v>
      </c>
      <c r="J77" s="12">
        <v>7099.9993971129325</v>
      </c>
      <c r="K77" s="12">
        <v>0.41783182292744248</v>
      </c>
      <c r="L77" s="47">
        <v>11687486.507572526</v>
      </c>
      <c r="M77" s="13">
        <v>175751.67680560186</v>
      </c>
      <c r="N77" s="13">
        <v>258046.66666666669</v>
      </c>
      <c r="O77" s="48">
        <v>40.572466033013079</v>
      </c>
      <c r="P77" s="13">
        <v>11687486.507572526</v>
      </c>
      <c r="Q77" s="13">
        <v>175751.67680560186</v>
      </c>
      <c r="R77" s="13">
        <v>258046.66666666669</v>
      </c>
      <c r="S77" s="12">
        <v>40.572466033013079</v>
      </c>
      <c r="T77" s="47">
        <v>23374973.015145052</v>
      </c>
      <c r="U77" s="34"/>
      <c r="V77" s="117">
        <v>1</v>
      </c>
      <c r="W77" s="118">
        <v>1</v>
      </c>
      <c r="X77" s="118">
        <v>1</v>
      </c>
      <c r="Y77" s="118">
        <v>1</v>
      </c>
      <c r="Z77" s="118">
        <v>1</v>
      </c>
      <c r="AA77" s="119">
        <v>1</v>
      </c>
      <c r="AB77" s="118">
        <v>1</v>
      </c>
      <c r="AC77" s="118">
        <v>1</v>
      </c>
      <c r="AD77" s="118">
        <v>1</v>
      </c>
      <c r="AE77" s="120">
        <v>1</v>
      </c>
      <c r="AF77" s="125">
        <f t="shared" si="6"/>
        <v>58.849557522123888</v>
      </c>
      <c r="AG77" s="123"/>
      <c r="AH77" s="126"/>
      <c r="AI77" s="124"/>
      <c r="AJ77" s="59" t="s">
        <v>58</v>
      </c>
      <c r="AK77" s="59">
        <f t="shared" si="7"/>
        <v>0.49</v>
      </c>
      <c r="AL77" s="14">
        <f>IF(head!F$48="S235",235,IF(head!F$48="S275",275,IF(head!F$48="S355",355,IF(head!F$48="S420",420,460))))^0.5*head!$I$40*1000/(S77*3.1416*210000^0.5)</f>
        <v>0.94481002104468437</v>
      </c>
      <c r="AM77" s="14">
        <f t="shared" si="8"/>
        <v>1.1288114430891762</v>
      </c>
      <c r="AN77" s="14">
        <f t="shared" si="9"/>
        <v>0.57257102668865467</v>
      </c>
      <c r="AO77" s="15">
        <f>IF(head!F$48="S235",235,IF(head!F$48="S275",275,IF(head!F$48="S355",355,IF(head!F$48="S420",420,460))))*AN77*J77/1000</f>
        <v>955.33467690903842</v>
      </c>
      <c r="AP77" s="44" t="str">
        <f t="shared" si="10"/>
        <v>CF CHS 139,7 x 5</v>
      </c>
      <c r="AQ77" s="2"/>
    </row>
    <row r="78" spans="1:43" ht="13.5" customHeight="1">
      <c r="A78" s="9" t="s">
        <v>377</v>
      </c>
      <c r="B78" s="30">
        <f t="shared" si="11"/>
        <v>327.87794858166336</v>
      </c>
      <c r="C78" s="11">
        <v>139.69999999999999</v>
      </c>
      <c r="D78" s="11"/>
      <c r="E78" s="215" t="s">
        <v>293</v>
      </c>
      <c r="F78" s="11"/>
      <c r="G78" s="11"/>
      <c r="H78" s="33">
        <v>16.609521819712896</v>
      </c>
      <c r="I78" s="12">
        <v>16.926901217541804</v>
      </c>
      <c r="J78" s="12">
        <v>2115.8626521927258</v>
      </c>
      <c r="K78" s="12">
        <v>0.43888049370649407</v>
      </c>
      <c r="L78" s="47">
        <v>4805412.3694160394</v>
      </c>
      <c r="M78" s="13">
        <v>68796.168495576814</v>
      </c>
      <c r="N78" s="13">
        <v>90762.11666666661</v>
      </c>
      <c r="O78" s="48">
        <v>47.656439753720576</v>
      </c>
      <c r="P78" s="13">
        <v>4805412.3694160394</v>
      </c>
      <c r="Q78" s="13">
        <v>68796.168495576814</v>
      </c>
      <c r="R78" s="13">
        <v>90762.11666666661</v>
      </c>
      <c r="S78" s="12">
        <v>47.656439753720576</v>
      </c>
      <c r="T78" s="47">
        <v>9610824.7388320789</v>
      </c>
      <c r="U78" s="34"/>
      <c r="V78" s="117">
        <v>1</v>
      </c>
      <c r="W78" s="118">
        <v>1</v>
      </c>
      <c r="X78" s="118">
        <v>1</v>
      </c>
      <c r="Y78" s="118">
        <v>1</v>
      </c>
      <c r="Z78" s="118">
        <v>2</v>
      </c>
      <c r="AA78" s="119">
        <v>1</v>
      </c>
      <c r="AB78" s="118">
        <v>1</v>
      </c>
      <c r="AC78" s="118">
        <v>2</v>
      </c>
      <c r="AD78" s="118">
        <v>2</v>
      </c>
      <c r="AE78" s="120">
        <v>3</v>
      </c>
      <c r="AF78" s="125">
        <f t="shared" si="6"/>
        <v>207.4239049740163</v>
      </c>
      <c r="AG78" s="123"/>
      <c r="AH78" s="126"/>
      <c r="AI78" s="124"/>
      <c r="AJ78" s="59" t="s">
        <v>58</v>
      </c>
      <c r="AK78" s="59">
        <f t="shared" si="7"/>
        <v>0.49</v>
      </c>
      <c r="AL78" s="14">
        <f>IF(head!F$48="S235",235,IF(head!F$48="S275",275,IF(head!F$48="S355",355,IF(head!F$48="S420",420,460))))^0.5*head!$I$40*1000/(S78*3.1416*210000^0.5)</f>
        <v>0.80436710515063425</v>
      </c>
      <c r="AM78" s="14">
        <f t="shared" si="8"/>
        <v>0.9715731606861111</v>
      </c>
      <c r="AN78" s="14">
        <f t="shared" si="9"/>
        <v>0.65941204249129837</v>
      </c>
      <c r="AO78" s="15">
        <f>IF(head!F$48="S235",235,IF(head!F$48="S275",275,IF(head!F$48="S355",355,IF(head!F$48="S420",420,460))))*AN78*J78/1000</f>
        <v>327.87794858166336</v>
      </c>
      <c r="AP78" s="44" t="str">
        <f t="shared" si="10"/>
        <v>CF CHS 139,7 x 5,6</v>
      </c>
      <c r="AQ78" s="2"/>
    </row>
    <row r="79" spans="1:43" ht="13.5" customHeight="1">
      <c r="A79" s="9" t="s">
        <v>378</v>
      </c>
      <c r="B79" s="30">
        <f t="shared" si="11"/>
        <v>364.38604275784792</v>
      </c>
      <c r="C79" s="11">
        <v>139.69999999999999</v>
      </c>
      <c r="D79" s="11"/>
      <c r="E79" s="215" t="s">
        <v>295</v>
      </c>
      <c r="F79" s="11"/>
      <c r="G79" s="11"/>
      <c r="H79" s="33">
        <v>18.519801790247339</v>
      </c>
      <c r="I79" s="12">
        <v>18.873683353118306</v>
      </c>
      <c r="J79" s="12">
        <v>2359.2104191397884</v>
      </c>
      <c r="K79" s="12">
        <v>0.43888049370649407</v>
      </c>
      <c r="L79" s="47">
        <v>5312402.1945194239</v>
      </c>
      <c r="M79" s="13">
        <v>76054.433708223689</v>
      </c>
      <c r="N79" s="13">
        <v>100762.27466666652</v>
      </c>
      <c r="O79" s="48">
        <v>47.452831843842567</v>
      </c>
      <c r="P79" s="13">
        <v>5312402.1945194239</v>
      </c>
      <c r="Q79" s="13">
        <v>76054.433708223689</v>
      </c>
      <c r="R79" s="13">
        <v>100762.27466666652</v>
      </c>
      <c r="S79" s="12">
        <v>47.452831843842567</v>
      </c>
      <c r="T79" s="47">
        <v>10624804.389038848</v>
      </c>
      <c r="U79" s="34"/>
      <c r="V79" s="117">
        <v>1</v>
      </c>
      <c r="W79" s="118">
        <v>1</v>
      </c>
      <c r="X79" s="118">
        <v>1</v>
      </c>
      <c r="Y79" s="118">
        <v>1</v>
      </c>
      <c r="Z79" s="118">
        <v>1</v>
      </c>
      <c r="AA79" s="119">
        <v>1</v>
      </c>
      <c r="AB79" s="118">
        <v>1</v>
      </c>
      <c r="AC79" s="118">
        <v>2</v>
      </c>
      <c r="AD79" s="118">
        <v>2</v>
      </c>
      <c r="AE79" s="120">
        <v>2</v>
      </c>
      <c r="AF79" s="125">
        <f t="shared" si="6"/>
        <v>186.02855012251004</v>
      </c>
      <c r="AG79" s="123"/>
      <c r="AH79" s="126"/>
      <c r="AI79" s="124"/>
      <c r="AJ79" s="59" t="s">
        <v>58</v>
      </c>
      <c r="AK79" s="59">
        <f t="shared" si="7"/>
        <v>0.49</v>
      </c>
      <c r="AL79" s="14">
        <f>IF(head!F$48="S235",235,IF(head!F$48="S275",275,IF(head!F$48="S355",355,IF(head!F$48="S420",420,460))))^0.5*head!$I$40*1000/(S79*3.1416*210000^0.5)</f>
        <v>0.80781843774113804</v>
      </c>
      <c r="AM79" s="14">
        <f t="shared" si="8"/>
        <v>0.97520083142384528</v>
      </c>
      <c r="AN79" s="14">
        <f t="shared" si="9"/>
        <v>0.65724485309704339</v>
      </c>
      <c r="AO79" s="15">
        <f>IF(head!F$48="S235",235,IF(head!F$48="S275",275,IF(head!F$48="S355",355,IF(head!F$48="S420",420,460))))*AN79*J79/1000</f>
        <v>364.38604275784792</v>
      </c>
      <c r="AP79" s="44" t="str">
        <f t="shared" si="10"/>
        <v>CF CHS 139,7 x 6,3</v>
      </c>
      <c r="AQ79" s="2"/>
    </row>
    <row r="80" spans="1:43" ht="13.5" customHeight="1">
      <c r="A80" s="9" t="s">
        <v>379</v>
      </c>
      <c r="B80" s="30">
        <f t="shared" si="11"/>
        <v>406.22008910403582</v>
      </c>
      <c r="C80" s="11">
        <v>139.69999999999999</v>
      </c>
      <c r="D80" s="11"/>
      <c r="E80" s="215" t="s">
        <v>297</v>
      </c>
      <c r="F80" s="11"/>
      <c r="G80" s="11"/>
      <c r="H80" s="33">
        <v>20.726019788749969</v>
      </c>
      <c r="I80" s="12">
        <v>21.122058383439459</v>
      </c>
      <c r="J80" s="12">
        <v>2640.2572979299325</v>
      </c>
      <c r="K80" s="12">
        <v>0.43888049370649407</v>
      </c>
      <c r="L80" s="47">
        <v>5886206.121613102</v>
      </c>
      <c r="M80" s="13">
        <v>84269.235814074491</v>
      </c>
      <c r="N80" s="13">
        <v>112195.37699999989</v>
      </c>
      <c r="O80" s="48">
        <v>47.216588716255217</v>
      </c>
      <c r="P80" s="13">
        <v>5886206.121613102</v>
      </c>
      <c r="Q80" s="13">
        <v>84269.235814074491</v>
      </c>
      <c r="R80" s="13">
        <v>112195.37699999989</v>
      </c>
      <c r="S80" s="12">
        <v>47.216588716255217</v>
      </c>
      <c r="T80" s="47">
        <v>11772412.243226204</v>
      </c>
      <c r="U80" s="34"/>
      <c r="V80" s="117">
        <v>1</v>
      </c>
      <c r="W80" s="118">
        <v>1</v>
      </c>
      <c r="X80" s="118">
        <v>1</v>
      </c>
      <c r="Y80" s="118">
        <v>1</v>
      </c>
      <c r="Z80" s="118">
        <v>1</v>
      </c>
      <c r="AA80" s="119">
        <v>1</v>
      </c>
      <c r="AB80" s="118">
        <v>1</v>
      </c>
      <c r="AC80" s="118">
        <v>1</v>
      </c>
      <c r="AD80" s="118">
        <v>2</v>
      </c>
      <c r="AE80" s="120">
        <v>2</v>
      </c>
      <c r="AF80" s="125">
        <f t="shared" si="6"/>
        <v>166.22641060422177</v>
      </c>
      <c r="AG80" s="123"/>
      <c r="AH80" s="126"/>
      <c r="AI80" s="124"/>
      <c r="AJ80" s="59" t="s">
        <v>58</v>
      </c>
      <c r="AK80" s="59">
        <f t="shared" si="7"/>
        <v>0.49</v>
      </c>
      <c r="AL80" s="14">
        <f>IF(head!F$48="S235",235,IF(head!F$48="S275",275,IF(head!F$48="S355",355,IF(head!F$48="S420",420,460))))^0.5*head!$I$40*1000/(S80*3.1416*210000^0.5)</f>
        <v>0.81186027048347242</v>
      </c>
      <c r="AM80" s="14">
        <f t="shared" si="8"/>
        <v>0.97946431566319925</v>
      </c>
      <c r="AN80" s="14">
        <f t="shared" si="9"/>
        <v>0.65470745036942024</v>
      </c>
      <c r="AO80" s="15">
        <f>IF(head!F$48="S235",235,IF(head!F$48="S275",275,IF(head!F$48="S355",355,IF(head!F$48="S420",420,460))))*AN80*J80/1000</f>
        <v>406.22008910403582</v>
      </c>
      <c r="AP80" s="44" t="str">
        <f t="shared" si="10"/>
        <v>CF CHS 139,7 x 7,1</v>
      </c>
      <c r="AQ80" s="2"/>
    </row>
    <row r="81" spans="1:43" ht="13.5" customHeight="1">
      <c r="A81" s="9" t="s">
        <v>380</v>
      </c>
      <c r="B81" s="30">
        <f t="shared" si="11"/>
        <v>453.03469165524388</v>
      </c>
      <c r="C81" s="11">
        <v>139.69999999999999</v>
      </c>
      <c r="D81" s="11"/>
      <c r="E81" s="215" t="s">
        <v>299</v>
      </c>
      <c r="F81" s="11"/>
      <c r="G81" s="11"/>
      <c r="H81" s="33">
        <v>23.217817984241876</v>
      </c>
      <c r="I81" s="12">
        <v>23.661470557189173</v>
      </c>
      <c r="J81" s="12">
        <v>2957.6838196486469</v>
      </c>
      <c r="K81" s="12">
        <v>0.43888049370649407</v>
      </c>
      <c r="L81" s="47">
        <v>6519167.6997642405</v>
      </c>
      <c r="M81" s="13">
        <v>93330.962058185265</v>
      </c>
      <c r="N81" s="13">
        <v>124956.89966666664</v>
      </c>
      <c r="O81" s="48">
        <v>46.948335966251243</v>
      </c>
      <c r="P81" s="13">
        <v>6519167.6997642405</v>
      </c>
      <c r="Q81" s="13">
        <v>93330.962058185265</v>
      </c>
      <c r="R81" s="13">
        <v>124956.89966666664</v>
      </c>
      <c r="S81" s="12">
        <v>46.948335966251243</v>
      </c>
      <c r="T81" s="47">
        <v>13038335.399528481</v>
      </c>
      <c r="U81" s="34"/>
      <c r="V81" s="117">
        <v>1</v>
      </c>
      <c r="W81" s="118">
        <v>1</v>
      </c>
      <c r="X81" s="118">
        <v>1</v>
      </c>
      <c r="Y81" s="118">
        <v>1</v>
      </c>
      <c r="Z81" s="118">
        <v>1</v>
      </c>
      <c r="AA81" s="119">
        <v>1</v>
      </c>
      <c r="AB81" s="118">
        <v>1</v>
      </c>
      <c r="AC81" s="118">
        <v>1</v>
      </c>
      <c r="AD81" s="118">
        <v>1</v>
      </c>
      <c r="AE81" s="120">
        <v>2</v>
      </c>
      <c r="AF81" s="125">
        <f t="shared" si="6"/>
        <v>148.3865485522486</v>
      </c>
      <c r="AG81" s="123"/>
      <c r="AH81" s="126"/>
      <c r="AI81" s="124"/>
      <c r="AJ81" s="59" t="s">
        <v>58</v>
      </c>
      <c r="AK81" s="59">
        <f t="shared" si="7"/>
        <v>0.49</v>
      </c>
      <c r="AL81" s="14">
        <f>IF(head!F$48="S235",235,IF(head!F$48="S275",275,IF(head!F$48="S355",355,IF(head!F$48="S420",420,460))))^0.5*head!$I$40*1000/(S81*3.1416*210000^0.5)</f>
        <v>0.81649906642147352</v>
      </c>
      <c r="AM81" s="14">
        <f t="shared" si="8"/>
        <v>0.98437763400682998</v>
      </c>
      <c r="AN81" s="14">
        <f t="shared" si="9"/>
        <v>0.65179624195326036</v>
      </c>
      <c r="AO81" s="15">
        <f>IF(head!F$48="S235",235,IF(head!F$48="S275",275,IF(head!F$48="S355",355,IF(head!F$48="S420",420,460))))*AN81*J81/1000</f>
        <v>453.03469165524388</v>
      </c>
      <c r="AP81" s="44" t="str">
        <f t="shared" si="10"/>
        <v>CF CHS 139,7 x 8</v>
      </c>
      <c r="AQ81" s="2"/>
    </row>
    <row r="82" spans="1:43" ht="13.5" customHeight="1">
      <c r="A82" s="9" t="s">
        <v>381</v>
      </c>
      <c r="B82" s="30">
        <f t="shared" si="11"/>
        <v>504.43886945828251</v>
      </c>
      <c r="C82" s="11">
        <v>139.69999999999999</v>
      </c>
      <c r="D82" s="11"/>
      <c r="E82" s="215" t="s">
        <v>301</v>
      </c>
      <c r="F82" s="11"/>
      <c r="G82" s="11"/>
      <c r="H82" s="33">
        <v>25.983358855604312</v>
      </c>
      <c r="I82" s="12">
        <v>26.479856158577643</v>
      </c>
      <c r="J82" s="12">
        <v>3309.9820198222055</v>
      </c>
      <c r="K82" s="12">
        <v>0.43888049370649407</v>
      </c>
      <c r="L82" s="47">
        <v>7202889.1106328228</v>
      </c>
      <c r="M82" s="13">
        <v>103119.38597899533</v>
      </c>
      <c r="N82" s="13">
        <v>138929.78666666662</v>
      </c>
      <c r="O82" s="48">
        <v>46.648807594621317</v>
      </c>
      <c r="P82" s="13">
        <v>7202889.1106328228</v>
      </c>
      <c r="Q82" s="13">
        <v>103119.38597899533</v>
      </c>
      <c r="R82" s="13">
        <v>138929.78666666662</v>
      </c>
      <c r="S82" s="12">
        <v>46.648807594621317</v>
      </c>
      <c r="T82" s="47">
        <v>14405778.221265646</v>
      </c>
      <c r="U82" s="34"/>
      <c r="V82" s="117">
        <v>1</v>
      </c>
      <c r="W82" s="118">
        <v>1</v>
      </c>
      <c r="X82" s="118">
        <v>1</v>
      </c>
      <c r="Y82" s="118">
        <v>1</v>
      </c>
      <c r="Z82" s="118">
        <v>1</v>
      </c>
      <c r="AA82" s="119">
        <v>1</v>
      </c>
      <c r="AB82" s="118">
        <v>1</v>
      </c>
      <c r="AC82" s="118">
        <v>1</v>
      </c>
      <c r="AD82" s="118">
        <v>1</v>
      </c>
      <c r="AE82" s="120">
        <v>1</v>
      </c>
      <c r="AF82" s="125">
        <f t="shared" si="6"/>
        <v>132.59301442672742</v>
      </c>
      <c r="AG82" s="123"/>
      <c r="AH82" s="126"/>
      <c r="AI82" s="124"/>
      <c r="AJ82" s="59" t="s">
        <v>58</v>
      </c>
      <c r="AK82" s="59">
        <f t="shared" si="7"/>
        <v>0.49</v>
      </c>
      <c r="AL82" s="14">
        <f>IF(head!F$48="S235",235,IF(head!F$48="S275",275,IF(head!F$48="S355",355,IF(head!F$48="S420",420,460))))^0.5*head!$I$40*1000/(S82*3.1416*210000^0.5)</f>
        <v>0.82174174353184792</v>
      </c>
      <c r="AM82" s="14">
        <f t="shared" si="8"/>
        <v>0.98995647369668338</v>
      </c>
      <c r="AN82" s="14">
        <f t="shared" si="9"/>
        <v>0.64850756524316211</v>
      </c>
      <c r="AO82" s="15">
        <f>IF(head!F$48="S235",235,IF(head!F$48="S275",275,IF(head!F$48="S355",355,IF(head!F$48="S420",420,460))))*AN82*J82/1000</f>
        <v>504.43886945828251</v>
      </c>
      <c r="AP82" s="44" t="str">
        <f t="shared" si="10"/>
        <v>CF CHS 139,7 x 10</v>
      </c>
      <c r="AQ82" s="2"/>
    </row>
    <row r="83" spans="1:43" ht="13.5" customHeight="1">
      <c r="A83" s="9" t="s">
        <v>382</v>
      </c>
      <c r="B83" s="30">
        <f t="shared" si="11"/>
        <v>613.93108012809421</v>
      </c>
      <c r="C83" s="11">
        <v>139.69999999999999</v>
      </c>
      <c r="D83" s="11"/>
      <c r="E83" s="215" t="s">
        <v>305</v>
      </c>
      <c r="F83" s="11"/>
      <c r="G83" s="11"/>
      <c r="H83" s="33">
        <v>31.985968522891799</v>
      </c>
      <c r="I83" s="12">
        <v>32.597165373647691</v>
      </c>
      <c r="J83" s="12">
        <v>4074.6456717059618</v>
      </c>
      <c r="K83" s="12">
        <v>0.43888049370649407</v>
      </c>
      <c r="L83" s="47">
        <v>8618940.0968398396</v>
      </c>
      <c r="M83" s="13">
        <v>123392.12737064912</v>
      </c>
      <c r="N83" s="13">
        <v>168554.23333333328</v>
      </c>
      <c r="O83" s="48">
        <v>45.991969407712901</v>
      </c>
      <c r="P83" s="13">
        <v>8618940.0968398396</v>
      </c>
      <c r="Q83" s="13">
        <v>123392.12737064912</v>
      </c>
      <c r="R83" s="13">
        <v>168554.23333333328</v>
      </c>
      <c r="S83" s="12">
        <v>45.991969407712901</v>
      </c>
      <c r="T83" s="47">
        <v>17237880.193679679</v>
      </c>
      <c r="U83" s="34"/>
      <c r="V83" s="117">
        <v>1</v>
      </c>
      <c r="W83" s="118">
        <v>1</v>
      </c>
      <c r="X83" s="118">
        <v>1</v>
      </c>
      <c r="Y83" s="118">
        <v>1</v>
      </c>
      <c r="Z83" s="118">
        <v>1</v>
      </c>
      <c r="AA83" s="119">
        <v>1</v>
      </c>
      <c r="AB83" s="118">
        <v>1</v>
      </c>
      <c r="AC83" s="118">
        <v>1</v>
      </c>
      <c r="AD83" s="118">
        <v>1</v>
      </c>
      <c r="AE83" s="120">
        <v>1</v>
      </c>
      <c r="AF83" s="125">
        <f t="shared" si="6"/>
        <v>107.71010023130299</v>
      </c>
      <c r="AG83" s="123"/>
      <c r="AH83" s="126"/>
      <c r="AI83" s="124"/>
      <c r="AJ83" s="59" t="s">
        <v>58</v>
      </c>
      <c r="AK83" s="59">
        <f t="shared" si="7"/>
        <v>0.49</v>
      </c>
      <c r="AL83" s="14">
        <f>IF(head!F$48="S235",235,IF(head!F$48="S275",275,IF(head!F$48="S355",355,IF(head!F$48="S420",420,460))))^0.5*head!$I$40*1000/(S83*3.1416*210000^0.5)</f>
        <v>0.833477517491506</v>
      </c>
      <c r="AM83" s="14">
        <f t="shared" si="8"/>
        <v>1.0025443778673209</v>
      </c>
      <c r="AN83" s="14">
        <f t="shared" si="9"/>
        <v>0.64115333991786394</v>
      </c>
      <c r="AO83" s="15">
        <f>IF(head!F$48="S235",235,IF(head!F$48="S275",275,IF(head!F$48="S355",355,IF(head!F$48="S420",420,460))))*AN83*J83/1000</f>
        <v>613.93108012809421</v>
      </c>
      <c r="AP83" s="44" t="str">
        <f t="shared" si="10"/>
        <v>CF CHS 139,7 x 12,5</v>
      </c>
      <c r="AQ83" s="2"/>
    </row>
    <row r="84" spans="1:43" ht="13.5" customHeight="1">
      <c r="A84" s="9" t="s">
        <v>383</v>
      </c>
      <c r="B84" s="30">
        <f t="shared" si="11"/>
        <v>741.74527287269404</v>
      </c>
      <c r="C84" s="11">
        <v>139.69999999999999</v>
      </c>
      <c r="D84" s="11"/>
      <c r="E84" s="215" t="s">
        <v>307</v>
      </c>
      <c r="F84" s="11"/>
      <c r="G84" s="11"/>
      <c r="H84" s="33">
        <v>39.211788705780997</v>
      </c>
      <c r="I84" s="12">
        <v>39.961058553662163</v>
      </c>
      <c r="J84" s="12">
        <v>4995.1323192077707</v>
      </c>
      <c r="K84" s="12">
        <v>0.43888049370649407</v>
      </c>
      <c r="L84" s="47">
        <v>10200116.391060857</v>
      </c>
      <c r="M84" s="13">
        <v>146028.86744539524</v>
      </c>
      <c r="N84" s="13">
        <v>202899.04166666663</v>
      </c>
      <c r="O84" s="48">
        <v>45.188618589197873</v>
      </c>
      <c r="P84" s="13">
        <v>10200116.391060857</v>
      </c>
      <c r="Q84" s="13">
        <v>146028.86744539524</v>
      </c>
      <c r="R84" s="13">
        <v>202899.04166666663</v>
      </c>
      <c r="S84" s="12">
        <v>45.188618589197873</v>
      </c>
      <c r="T84" s="47">
        <v>20400232.782121714</v>
      </c>
      <c r="U84" s="34"/>
      <c r="V84" s="117">
        <v>1</v>
      </c>
      <c r="W84" s="118">
        <v>1</v>
      </c>
      <c r="X84" s="118">
        <v>1</v>
      </c>
      <c r="Y84" s="118">
        <v>1</v>
      </c>
      <c r="Z84" s="118">
        <v>1</v>
      </c>
      <c r="AA84" s="119">
        <v>1</v>
      </c>
      <c r="AB84" s="118">
        <v>1</v>
      </c>
      <c r="AC84" s="118">
        <v>1</v>
      </c>
      <c r="AD84" s="118">
        <v>1</v>
      </c>
      <c r="AE84" s="120">
        <v>1</v>
      </c>
      <c r="AF84" s="125">
        <f t="shared" si="6"/>
        <v>87.861635220125791</v>
      </c>
      <c r="AG84" s="123"/>
      <c r="AH84" s="126"/>
      <c r="AI84" s="124"/>
      <c r="AJ84" s="59" t="s">
        <v>58</v>
      </c>
      <c r="AK84" s="59">
        <f t="shared" si="7"/>
        <v>0.49</v>
      </c>
      <c r="AL84" s="14">
        <f>IF(head!F$48="S235",235,IF(head!F$48="S275",275,IF(head!F$48="S355",355,IF(head!F$48="S420",420,460))))^0.5*head!$I$40*1000/(S84*3.1416*210000^0.5)</f>
        <v>0.84829485129800408</v>
      </c>
      <c r="AM84" s="14">
        <f t="shared" si="8"/>
        <v>1.0186343159373625</v>
      </c>
      <c r="AN84" s="14">
        <f t="shared" si="9"/>
        <v>0.63188773821884658</v>
      </c>
      <c r="AO84" s="15">
        <f>IF(head!F$48="S235",235,IF(head!F$48="S275",275,IF(head!F$48="S355",355,IF(head!F$48="S420",420,460))))*AN84*J84/1000</f>
        <v>741.74527287269404</v>
      </c>
      <c r="AP84" s="44" t="str">
        <f t="shared" si="10"/>
        <v>CF CHS 139,7 x 14,2</v>
      </c>
      <c r="AQ84" s="2"/>
    </row>
    <row r="85" spans="1:43" ht="13.5" customHeight="1">
      <c r="A85" s="9" t="s">
        <v>384</v>
      </c>
      <c r="B85" s="30">
        <f t="shared" si="11"/>
        <v>823.02803610015042</v>
      </c>
      <c r="C85" s="11">
        <v>139.69999999999999</v>
      </c>
      <c r="D85" s="11"/>
      <c r="E85" s="215" t="s">
        <v>309</v>
      </c>
      <c r="F85" s="11"/>
      <c r="G85" s="11"/>
      <c r="H85" s="33">
        <v>43.949263303504601</v>
      </c>
      <c r="I85" s="12">
        <v>44.789058143698959</v>
      </c>
      <c r="J85" s="12">
        <v>5598.63226796237</v>
      </c>
      <c r="K85" s="12">
        <v>0.43888049370649407</v>
      </c>
      <c r="L85" s="47">
        <v>11163595.761123279</v>
      </c>
      <c r="M85" s="13">
        <v>159822.41605044063</v>
      </c>
      <c r="N85" s="13">
        <v>224607.97933333326</v>
      </c>
      <c r="O85" s="48">
        <v>44.654073162478689</v>
      </c>
      <c r="P85" s="13">
        <v>11163595.761123279</v>
      </c>
      <c r="Q85" s="13">
        <v>159822.41605044063</v>
      </c>
      <c r="R85" s="13">
        <v>224607.97933333326</v>
      </c>
      <c r="S85" s="12">
        <v>44.654073162478689</v>
      </c>
      <c r="T85" s="47">
        <v>22327191.522246558</v>
      </c>
      <c r="U85" s="34"/>
      <c r="V85" s="117">
        <v>1</v>
      </c>
      <c r="W85" s="118">
        <v>1</v>
      </c>
      <c r="X85" s="118">
        <v>1</v>
      </c>
      <c r="Y85" s="118">
        <v>1</v>
      </c>
      <c r="Z85" s="118">
        <v>1</v>
      </c>
      <c r="AA85" s="119">
        <v>1</v>
      </c>
      <c r="AB85" s="118">
        <v>1</v>
      </c>
      <c r="AC85" s="118">
        <v>1</v>
      </c>
      <c r="AD85" s="118">
        <v>1</v>
      </c>
      <c r="AE85" s="120">
        <v>1</v>
      </c>
      <c r="AF85" s="125">
        <f t="shared" si="6"/>
        <v>78.390662701307448</v>
      </c>
      <c r="AG85" s="123"/>
      <c r="AH85" s="126"/>
      <c r="AI85" s="124"/>
      <c r="AJ85" s="59" t="s">
        <v>58</v>
      </c>
      <c r="AK85" s="59">
        <f t="shared" si="7"/>
        <v>0.49</v>
      </c>
      <c r="AL85" s="14">
        <f>IF(head!F$48="S235",235,IF(head!F$48="S275",275,IF(head!F$48="S355",355,IF(head!F$48="S420",420,460))))^0.5*head!$I$40*1000/(S85*3.1416*210000^0.5)</f>
        <v>0.85844962780900325</v>
      </c>
      <c r="AM85" s="14">
        <f t="shared" si="8"/>
        <v>1.0297880405559139</v>
      </c>
      <c r="AN85" s="14">
        <f t="shared" si="9"/>
        <v>0.62555402721653441</v>
      </c>
      <c r="AO85" s="15">
        <f>IF(head!F$48="S235",235,IF(head!F$48="S275",275,IF(head!F$48="S355",355,IF(head!F$48="S420",420,460))))*AN85*J85/1000</f>
        <v>823.02803610015042</v>
      </c>
      <c r="AP85" s="44" t="str">
        <f t="shared" si="10"/>
        <v>CF CHS 139,7 x 16</v>
      </c>
      <c r="AQ85" s="2"/>
    </row>
    <row r="86" spans="1:43" ht="13.5" customHeight="1">
      <c r="A86" s="9" t="s">
        <v>385</v>
      </c>
      <c r="B86" s="30">
        <f t="shared" si="11"/>
        <v>904.23085387944741</v>
      </c>
      <c r="C86" s="11">
        <v>139.69999999999999</v>
      </c>
      <c r="D86" s="11"/>
      <c r="E86" s="215" t="s">
        <v>311</v>
      </c>
      <c r="F86" s="11"/>
      <c r="G86" s="11"/>
      <c r="H86" s="33">
        <v>48.8100454128816</v>
      </c>
      <c r="I86" s="12">
        <v>49.74272143987934</v>
      </c>
      <c r="J86" s="12">
        <v>6217.840179984918</v>
      </c>
      <c r="K86" s="12">
        <v>0.43888049370649407</v>
      </c>
      <c r="L86" s="47">
        <v>12091903.748718692</v>
      </c>
      <c r="M86" s="13">
        <v>173112.43734744011</v>
      </c>
      <c r="N86" s="13">
        <v>246192.37333333326</v>
      </c>
      <c r="O86" s="48">
        <v>44.098880371274731</v>
      </c>
      <c r="P86" s="13">
        <v>12091903.748718692</v>
      </c>
      <c r="Q86" s="13">
        <v>173112.43734744011</v>
      </c>
      <c r="R86" s="13">
        <v>246192.37333333326</v>
      </c>
      <c r="S86" s="12">
        <v>44.098880371274731</v>
      </c>
      <c r="T86" s="47">
        <v>24183807.497437384</v>
      </c>
      <c r="U86" s="34"/>
      <c r="V86" s="117">
        <v>1</v>
      </c>
      <c r="W86" s="118">
        <v>1</v>
      </c>
      <c r="X86" s="118">
        <v>1</v>
      </c>
      <c r="Y86" s="118">
        <v>1</v>
      </c>
      <c r="Z86" s="118">
        <v>1</v>
      </c>
      <c r="AA86" s="119">
        <v>1</v>
      </c>
      <c r="AB86" s="118">
        <v>1</v>
      </c>
      <c r="AC86" s="118">
        <v>1</v>
      </c>
      <c r="AD86" s="118">
        <v>1</v>
      </c>
      <c r="AE86" s="120">
        <v>1</v>
      </c>
      <c r="AF86" s="125">
        <f t="shared" si="6"/>
        <v>70.584074373484228</v>
      </c>
      <c r="AG86" s="123"/>
      <c r="AH86" s="126"/>
      <c r="AI86" s="124"/>
      <c r="AJ86" s="59" t="s">
        <v>58</v>
      </c>
      <c r="AK86" s="59">
        <f t="shared" si="7"/>
        <v>0.49</v>
      </c>
      <c r="AL86" s="14">
        <f>IF(head!F$48="S235",235,IF(head!F$48="S275",275,IF(head!F$48="S355",355,IF(head!F$48="S420",420,460))))^0.5*head!$I$40*1000/(S86*3.1416*210000^0.5)</f>
        <v>0.86925727283215737</v>
      </c>
      <c r="AM86" s="14">
        <f t="shared" si="8"/>
        <v>1.0417721350296785</v>
      </c>
      <c r="AN86" s="14">
        <f t="shared" si="9"/>
        <v>0.61883077663495856</v>
      </c>
      <c r="AO86" s="15">
        <f>IF(head!F$48="S235",235,IF(head!F$48="S275",275,IF(head!F$48="S355",355,IF(head!F$48="S420",420,460))))*AN86*J86/1000</f>
        <v>904.23085387944741</v>
      </c>
      <c r="AP86" s="44" t="str">
        <f t="shared" si="10"/>
        <v>CF CHS 139,7 x 20</v>
      </c>
      <c r="AQ86" s="2"/>
    </row>
    <row r="87" spans="1:43" ht="13.5" customHeight="1">
      <c r="A87" s="9" t="s">
        <v>386</v>
      </c>
      <c r="B87" s="30">
        <f t="shared" si="11"/>
        <v>1067.3323665654179</v>
      </c>
      <c r="C87" s="11">
        <v>139.69999999999999</v>
      </c>
      <c r="D87" s="11"/>
      <c r="E87" s="215" t="s">
        <v>315</v>
      </c>
      <c r="F87" s="11"/>
      <c r="G87" s="11"/>
      <c r="H87" s="33">
        <v>59.039636579647613</v>
      </c>
      <c r="I87" s="12">
        <v>60.167782501551706</v>
      </c>
      <c r="J87" s="12">
        <v>7520.9728126939635</v>
      </c>
      <c r="K87" s="12">
        <v>0.43888049370649407</v>
      </c>
      <c r="L87" s="47">
        <v>13846195.559113726</v>
      </c>
      <c r="M87" s="13">
        <v>198227.56705960954</v>
      </c>
      <c r="N87" s="13">
        <v>289228.46666666656</v>
      </c>
      <c r="O87" s="48">
        <v>42.907007003518665</v>
      </c>
      <c r="P87" s="13">
        <v>13846195.559113726</v>
      </c>
      <c r="Q87" s="13">
        <v>198227.56705960954</v>
      </c>
      <c r="R87" s="13">
        <v>289228.46666666656</v>
      </c>
      <c r="S87" s="12">
        <v>42.907007003518665</v>
      </c>
      <c r="T87" s="47">
        <v>27692391.118227452</v>
      </c>
      <c r="U87" s="34"/>
      <c r="V87" s="117">
        <v>1</v>
      </c>
      <c r="W87" s="118">
        <v>1</v>
      </c>
      <c r="X87" s="118">
        <v>1</v>
      </c>
      <c r="Y87" s="118">
        <v>1</v>
      </c>
      <c r="Z87" s="118">
        <v>1</v>
      </c>
      <c r="AA87" s="119">
        <v>1</v>
      </c>
      <c r="AB87" s="118">
        <v>1</v>
      </c>
      <c r="AC87" s="118">
        <v>1</v>
      </c>
      <c r="AD87" s="118">
        <v>1</v>
      </c>
      <c r="AE87" s="120">
        <v>1</v>
      </c>
      <c r="AF87" s="125">
        <f t="shared" si="6"/>
        <v>58.354218880534674</v>
      </c>
      <c r="AG87" s="123"/>
      <c r="AH87" s="126"/>
      <c r="AI87" s="124"/>
      <c r="AJ87" s="59" t="s">
        <v>58</v>
      </c>
      <c r="AK87" s="59">
        <f t="shared" si="7"/>
        <v>0.49</v>
      </c>
      <c r="AL87" s="14">
        <f>IF(head!F$48="S235",235,IF(head!F$48="S275",275,IF(head!F$48="S355",355,IF(head!F$48="S420",420,460))))^0.5*head!$I$40*1000/(S87*3.1416*210000^0.5)</f>
        <v>0.89340355255593185</v>
      </c>
      <c r="AM87" s="14">
        <f t="shared" si="8"/>
        <v>1.0689688242359832</v>
      </c>
      <c r="AN87" s="14">
        <f t="shared" si="9"/>
        <v>0.6038899449363021</v>
      </c>
      <c r="AO87" s="15">
        <f>IF(head!F$48="S235",235,IF(head!F$48="S275",275,IF(head!F$48="S355",355,IF(head!F$48="S420",420,460))))*AN87*J87/1000</f>
        <v>1067.3323665654179</v>
      </c>
      <c r="AP87" s="44" t="str">
        <f t="shared" si="10"/>
        <v>CF CHS 152,4 x 5,6</v>
      </c>
      <c r="AQ87" s="2"/>
    </row>
    <row r="88" spans="1:43" ht="13.5" customHeight="1">
      <c r="A88" s="9" t="s">
        <v>387</v>
      </c>
      <c r="B88" s="30">
        <f t="shared" si="11"/>
        <v>425.46310276961094</v>
      </c>
      <c r="C88" s="11">
        <v>152.4</v>
      </c>
      <c r="D88" s="11"/>
      <c r="E88" s="215" t="s">
        <v>295</v>
      </c>
      <c r="F88" s="11"/>
      <c r="G88" s="11"/>
      <c r="H88" s="33">
        <v>20.273727836005289</v>
      </c>
      <c r="I88" s="12">
        <v>20.661123909304752</v>
      </c>
      <c r="J88" s="12">
        <v>2582.6404886630939</v>
      </c>
      <c r="K88" s="12">
        <v>0.47877872040708452</v>
      </c>
      <c r="L88" s="47">
        <v>6967189.2462664312</v>
      </c>
      <c r="M88" s="13">
        <v>91432.929741029264</v>
      </c>
      <c r="N88" s="13">
        <v>120739.88266666653</v>
      </c>
      <c r="O88" s="48">
        <v>51.939387751493577</v>
      </c>
      <c r="P88" s="13">
        <v>6967189.2462664312</v>
      </c>
      <c r="Q88" s="13">
        <v>91432.929741029264</v>
      </c>
      <c r="R88" s="13">
        <v>120739.88266666653</v>
      </c>
      <c r="S88" s="12">
        <v>51.939387751493577</v>
      </c>
      <c r="T88" s="47">
        <v>13934378.492532862</v>
      </c>
      <c r="U88" s="34"/>
      <c r="V88" s="117">
        <v>1</v>
      </c>
      <c r="W88" s="118">
        <v>1</v>
      </c>
      <c r="X88" s="118">
        <v>1</v>
      </c>
      <c r="Y88" s="118">
        <v>1</v>
      </c>
      <c r="Z88" s="118">
        <v>2</v>
      </c>
      <c r="AA88" s="119">
        <v>1</v>
      </c>
      <c r="AB88" s="118">
        <v>1</v>
      </c>
      <c r="AC88" s="118">
        <v>2</v>
      </c>
      <c r="AD88" s="118">
        <v>2</v>
      </c>
      <c r="AE88" s="120">
        <v>3</v>
      </c>
      <c r="AF88" s="125">
        <f t="shared" si="6"/>
        <v>185.38341767224625</v>
      </c>
      <c r="AG88" s="123"/>
      <c r="AH88" s="126"/>
      <c r="AI88" s="124"/>
      <c r="AJ88" s="59" t="s">
        <v>58</v>
      </c>
      <c r="AK88" s="59">
        <f t="shared" si="7"/>
        <v>0.49</v>
      </c>
      <c r="AL88" s="14">
        <f>IF(head!F$48="S235",235,IF(head!F$48="S275",275,IF(head!F$48="S355",355,IF(head!F$48="S420",420,460))))^0.5*head!$I$40*1000/(S88*3.1416*210000^0.5)</f>
        <v>0.73803858970947367</v>
      </c>
      <c r="AM88" s="14">
        <f t="shared" si="8"/>
        <v>0.90416993442899551</v>
      </c>
      <c r="AN88" s="14">
        <f t="shared" si="9"/>
        <v>0.70101947844801282</v>
      </c>
      <c r="AO88" s="15">
        <f>IF(head!F$48="S235",235,IF(head!F$48="S275",275,IF(head!F$48="S355",355,IF(head!F$48="S420",420,460))))*AN88*J88/1000</f>
        <v>425.46310276961094</v>
      </c>
      <c r="AP88" s="44" t="str">
        <f t="shared" si="10"/>
        <v>CF CHS 152,4 x 6,3</v>
      </c>
      <c r="AQ88" s="2"/>
    </row>
    <row r="89" spans="1:43" ht="13.5" customHeight="1">
      <c r="A89" s="9" t="s">
        <v>388</v>
      </c>
      <c r="B89" s="30">
        <f t="shared" si="11"/>
        <v>474.92497416711035</v>
      </c>
      <c r="C89" s="11">
        <v>152.4</v>
      </c>
      <c r="D89" s="11"/>
      <c r="E89" s="215">
        <v>6.3</v>
      </c>
      <c r="F89" s="11"/>
      <c r="G89" s="11"/>
      <c r="H89" s="33">
        <v>22.699186590227661</v>
      </c>
      <c r="I89" s="12">
        <v>23.132929009149208</v>
      </c>
      <c r="J89" s="12">
        <v>2891.6161261436514</v>
      </c>
      <c r="K89" s="12">
        <v>0.47877872040708452</v>
      </c>
      <c r="L89" s="47">
        <v>7729615.2119961735</v>
      </c>
      <c r="M89" s="13">
        <v>101438.51984246947</v>
      </c>
      <c r="N89" s="13">
        <v>134558.17199999996</v>
      </c>
      <c r="O89" s="48">
        <v>51.702151792744573</v>
      </c>
      <c r="P89" s="13">
        <v>7729615.2119961735</v>
      </c>
      <c r="Q89" s="13">
        <v>101438.51984246947</v>
      </c>
      <c r="R89" s="13">
        <v>134558.17199999996</v>
      </c>
      <c r="S89" s="12">
        <v>51.702151792744573</v>
      </c>
      <c r="T89" s="47">
        <v>15459230.423992347</v>
      </c>
      <c r="U89" s="34"/>
      <c r="V89" s="117">
        <v>1</v>
      </c>
      <c r="W89" s="118">
        <v>1</v>
      </c>
      <c r="X89" s="118">
        <v>1</v>
      </c>
      <c r="Y89" s="118">
        <v>1</v>
      </c>
      <c r="Z89" s="118">
        <v>1</v>
      </c>
      <c r="AA89" s="119">
        <v>1</v>
      </c>
      <c r="AB89" s="118">
        <v>1</v>
      </c>
      <c r="AC89" s="118">
        <v>2</v>
      </c>
      <c r="AD89" s="118">
        <v>2</v>
      </c>
      <c r="AE89" s="120">
        <v>2</v>
      </c>
      <c r="AF89" s="125">
        <f t="shared" si="6"/>
        <v>165.57478569798911</v>
      </c>
      <c r="AG89" s="123"/>
      <c r="AH89" s="126"/>
      <c r="AI89" s="124"/>
      <c r="AJ89" s="59" t="s">
        <v>58</v>
      </c>
      <c r="AK89" s="59">
        <f t="shared" si="7"/>
        <v>0.49</v>
      </c>
      <c r="AL89" s="14">
        <f>IF(head!F$48="S235",235,IF(head!F$48="S275",275,IF(head!F$48="S355",355,IF(head!F$48="S420",420,460))))^0.5*head!$I$40*1000/(S89*3.1416*210000^0.5)</f>
        <v>0.74142508884640246</v>
      </c>
      <c r="AM89" s="14">
        <f t="shared" si="8"/>
        <v>0.90750472795281656</v>
      </c>
      <c r="AN89" s="14">
        <f t="shared" si="9"/>
        <v>0.69890236072812739</v>
      </c>
      <c r="AO89" s="15">
        <f>IF(head!F$48="S235",235,IF(head!F$48="S275",275,IF(head!F$48="S355",355,IF(head!F$48="S420",420,460))))*AN89*J89/1000</f>
        <v>474.92497416711035</v>
      </c>
      <c r="AP89" s="44" t="str">
        <f t="shared" si="10"/>
        <v>CF CHS 152,4 x 8</v>
      </c>
      <c r="AQ89" s="2"/>
    </row>
    <row r="90" spans="1:43" ht="13.5" customHeight="1">
      <c r="A90" s="9" t="s">
        <v>389</v>
      </c>
      <c r="B90" s="30">
        <f t="shared" si="11"/>
        <v>591.64494905382128</v>
      </c>
      <c r="C90" s="11">
        <v>152.4</v>
      </c>
      <c r="D90" s="11"/>
      <c r="E90" s="215">
        <v>8</v>
      </c>
      <c r="F90" s="11"/>
      <c r="G90" s="11"/>
      <c r="H90" s="33">
        <v>28.48896749240139</v>
      </c>
      <c r="I90" s="12">
        <v>29.033342667415429</v>
      </c>
      <c r="J90" s="12">
        <v>3629.1678334269286</v>
      </c>
      <c r="K90" s="12">
        <v>0.47877872040708452</v>
      </c>
      <c r="L90" s="47">
        <v>9488168.9670680314</v>
      </c>
      <c r="M90" s="13">
        <v>124516.65311112902</v>
      </c>
      <c r="N90" s="13">
        <v>166981.54666666663</v>
      </c>
      <c r="O90" s="48">
        <v>51.131399354995168</v>
      </c>
      <c r="P90" s="13">
        <v>9488168.9670680314</v>
      </c>
      <c r="Q90" s="13">
        <v>124516.65311112902</v>
      </c>
      <c r="R90" s="13">
        <v>166981.54666666663</v>
      </c>
      <c r="S90" s="12">
        <v>51.131399354995168</v>
      </c>
      <c r="T90" s="47">
        <v>18976337.934136063</v>
      </c>
      <c r="U90" s="34"/>
      <c r="V90" s="117">
        <v>1</v>
      </c>
      <c r="W90" s="118">
        <v>1</v>
      </c>
      <c r="X90" s="118">
        <v>1</v>
      </c>
      <c r="Y90" s="118">
        <v>1</v>
      </c>
      <c r="Z90" s="118">
        <v>1</v>
      </c>
      <c r="AA90" s="119">
        <v>1</v>
      </c>
      <c r="AB90" s="118">
        <v>1</v>
      </c>
      <c r="AC90" s="118">
        <v>1</v>
      </c>
      <c r="AD90" s="118">
        <v>1</v>
      </c>
      <c r="AE90" s="120">
        <v>2</v>
      </c>
      <c r="AF90" s="125">
        <f t="shared" si="6"/>
        <v>131.92520775623271</v>
      </c>
      <c r="AG90" s="123"/>
      <c r="AH90" s="126"/>
      <c r="AI90" s="124"/>
      <c r="AJ90" s="59" t="s">
        <v>58</v>
      </c>
      <c r="AK90" s="59">
        <f t="shared" si="7"/>
        <v>0.49</v>
      </c>
      <c r="AL90" s="14">
        <f>IF(head!F$48="S235",235,IF(head!F$48="S275",275,IF(head!F$48="S355",355,IF(head!F$48="S420",420,460))))^0.5*head!$I$40*1000/(S90*3.1416*210000^0.5)</f>
        <v>0.74970122019046481</v>
      </c>
      <c r="AM90" s="14">
        <f t="shared" si="8"/>
        <v>0.91570275872419971</v>
      </c>
      <c r="AN90" s="14">
        <f t="shared" si="9"/>
        <v>0.6937232436293117</v>
      </c>
      <c r="AO90" s="15">
        <f>IF(head!F$48="S235",235,IF(head!F$48="S275",275,IF(head!F$48="S355",355,IF(head!F$48="S420",420,460))))*AN90*J90/1000</f>
        <v>591.64494905382128</v>
      </c>
      <c r="AP90" s="44" t="str">
        <f t="shared" si="10"/>
        <v>CF CHS 152,4 x 10</v>
      </c>
      <c r="AQ90" s="2"/>
    </row>
    <row r="91" spans="1:43" ht="13.5" customHeight="1">
      <c r="A91" s="9" t="s">
        <v>390</v>
      </c>
      <c r="B91" s="30">
        <f t="shared" si="11"/>
        <v>722.84072428400509</v>
      </c>
      <c r="C91" s="11">
        <v>152.4</v>
      </c>
      <c r="D91" s="11"/>
      <c r="E91" s="215" t="s">
        <v>305</v>
      </c>
      <c r="F91" s="11"/>
      <c r="G91" s="11"/>
      <c r="H91" s="33">
        <v>35.117979318888139</v>
      </c>
      <c r="I91" s="12">
        <v>35.789023509694921</v>
      </c>
      <c r="J91" s="12">
        <v>4473.6279387118657</v>
      </c>
      <c r="K91" s="12">
        <v>0.47877872040708452</v>
      </c>
      <c r="L91" s="47">
        <v>11395314.558045642</v>
      </c>
      <c r="M91" s="13">
        <v>149544.81047303995</v>
      </c>
      <c r="N91" s="13">
        <v>203110.93333333335</v>
      </c>
      <c r="O91" s="48">
        <v>50.469991083811387</v>
      </c>
      <c r="P91" s="13">
        <v>11395314.558045642</v>
      </c>
      <c r="Q91" s="13">
        <v>149544.81047303995</v>
      </c>
      <c r="R91" s="13">
        <v>203110.93333333335</v>
      </c>
      <c r="S91" s="12">
        <v>50.469991083811387</v>
      </c>
      <c r="T91" s="47">
        <v>22790629.116091285</v>
      </c>
      <c r="U91" s="34"/>
      <c r="V91" s="117">
        <v>1</v>
      </c>
      <c r="W91" s="118">
        <v>1</v>
      </c>
      <c r="X91" s="118">
        <v>1</v>
      </c>
      <c r="Y91" s="118">
        <v>1</v>
      </c>
      <c r="Z91" s="118">
        <v>1</v>
      </c>
      <c r="AA91" s="119">
        <v>1</v>
      </c>
      <c r="AB91" s="118">
        <v>1</v>
      </c>
      <c r="AC91" s="118">
        <v>1</v>
      </c>
      <c r="AD91" s="118">
        <v>1</v>
      </c>
      <c r="AE91" s="120">
        <v>1</v>
      </c>
      <c r="AF91" s="125">
        <f t="shared" si="6"/>
        <v>107.02247191011237</v>
      </c>
      <c r="AG91" s="123"/>
      <c r="AH91" s="126"/>
      <c r="AI91" s="124"/>
      <c r="AJ91" s="59" t="s">
        <v>58</v>
      </c>
      <c r="AK91" s="59">
        <f t="shared" si="7"/>
        <v>0.49</v>
      </c>
      <c r="AL91" s="14">
        <f>IF(head!F$48="S235",235,IF(head!F$48="S275",275,IF(head!F$48="S355",355,IF(head!F$48="S420",420,460))))^0.5*head!$I$40*1000/(S91*3.1416*210000^0.5)</f>
        <v>0.75952604039158433</v>
      </c>
      <c r="AM91" s="14">
        <f t="shared" si="8"/>
        <v>0.92552378291239745</v>
      </c>
      <c r="AN91" s="14">
        <f t="shared" si="9"/>
        <v>0.68756678423335671</v>
      </c>
      <c r="AO91" s="15">
        <f>IF(head!F$48="S235",235,IF(head!F$48="S275",275,IF(head!F$48="S355",355,IF(head!F$48="S420",420,460))))*AN91*J91/1000</f>
        <v>722.84072428400509</v>
      </c>
      <c r="AP91" s="44" t="str">
        <f t="shared" si="10"/>
        <v>CF CHS 152,4 x 12,5</v>
      </c>
      <c r="AQ91" s="2"/>
    </row>
    <row r="92" spans="1:43" ht="13.5" customHeight="1">
      <c r="A92" s="9" t="s">
        <v>391</v>
      </c>
      <c r="B92" s="30">
        <f t="shared" si="11"/>
        <v>877.64269540319515</v>
      </c>
      <c r="C92" s="11">
        <v>152.4</v>
      </c>
      <c r="D92" s="11"/>
      <c r="E92" s="215" t="s">
        <v>307</v>
      </c>
      <c r="F92" s="11"/>
      <c r="G92" s="11"/>
      <c r="H92" s="33">
        <v>43.126802200776424</v>
      </c>
      <c r="I92" s="12">
        <v>43.950881223721197</v>
      </c>
      <c r="J92" s="12">
        <v>5493.8601529651505</v>
      </c>
      <c r="K92" s="12">
        <v>0.47877872040708452</v>
      </c>
      <c r="L92" s="47">
        <v>13548037.687667038</v>
      </c>
      <c r="M92" s="13">
        <v>177795.77017935741</v>
      </c>
      <c r="N92" s="13">
        <v>245301.16666666672</v>
      </c>
      <c r="O92" s="48">
        <v>49.659163303462947</v>
      </c>
      <c r="P92" s="13">
        <v>13548037.687667038</v>
      </c>
      <c r="Q92" s="13">
        <v>177795.77017935741</v>
      </c>
      <c r="R92" s="13">
        <v>245301.16666666672</v>
      </c>
      <c r="S92" s="12">
        <v>49.659163303462947</v>
      </c>
      <c r="T92" s="47">
        <v>27096075.375334077</v>
      </c>
      <c r="U92" s="34"/>
      <c r="V92" s="117">
        <v>1</v>
      </c>
      <c r="W92" s="118">
        <v>1</v>
      </c>
      <c r="X92" s="118">
        <v>1</v>
      </c>
      <c r="Y92" s="118">
        <v>1</v>
      </c>
      <c r="Z92" s="118">
        <v>1</v>
      </c>
      <c r="AA92" s="119">
        <v>1</v>
      </c>
      <c r="AB92" s="118">
        <v>1</v>
      </c>
      <c r="AC92" s="118">
        <v>1</v>
      </c>
      <c r="AD92" s="118">
        <v>1</v>
      </c>
      <c r="AE92" s="120">
        <v>1</v>
      </c>
      <c r="AF92" s="125">
        <f t="shared" si="6"/>
        <v>87.147962830593286</v>
      </c>
      <c r="AG92" s="123"/>
      <c r="AH92" s="126"/>
      <c r="AI92" s="124"/>
      <c r="AJ92" s="59" t="s">
        <v>58</v>
      </c>
      <c r="AK92" s="59">
        <f t="shared" si="7"/>
        <v>0.49</v>
      </c>
      <c r="AL92" s="14">
        <f>IF(head!F$48="S235",235,IF(head!F$48="S275",275,IF(head!F$48="S355",355,IF(head!F$48="S420",420,460))))^0.5*head!$I$40*1000/(S92*3.1416*210000^0.5)</f>
        <v>0.77192747393334926</v>
      </c>
      <c r="AM92" s="14">
        <f t="shared" si="8"/>
        <v>0.93805824362023138</v>
      </c>
      <c r="AN92" s="14">
        <f t="shared" si="9"/>
        <v>0.67978610006254025</v>
      </c>
      <c r="AO92" s="15">
        <f>IF(head!F$48="S235",235,IF(head!F$48="S275",275,IF(head!F$48="S355",355,IF(head!F$48="S420",420,460))))*AN92*J92/1000</f>
        <v>877.64269540319515</v>
      </c>
      <c r="AP92" s="44" t="str">
        <f t="shared" si="10"/>
        <v>CF CHS 152,4 x 14,2</v>
      </c>
      <c r="AQ92" s="2"/>
    </row>
    <row r="93" spans="1:43" ht="13.5" customHeight="1">
      <c r="A93" s="9" t="s">
        <v>392</v>
      </c>
      <c r="B93" s="30">
        <f t="shared" si="11"/>
        <v>977.15480930010222</v>
      </c>
      <c r="C93" s="11">
        <v>152.4</v>
      </c>
      <c r="D93" s="11"/>
      <c r="E93" s="215" t="s">
        <v>309</v>
      </c>
      <c r="F93" s="11"/>
      <c r="G93" s="11"/>
      <c r="H93" s="33">
        <v>48.396718633819418</v>
      </c>
      <c r="I93" s="12">
        <v>49.32149669688603</v>
      </c>
      <c r="J93" s="12">
        <v>6165.1870871107549</v>
      </c>
      <c r="K93" s="12">
        <v>0.47877872040708452</v>
      </c>
      <c r="L93" s="47">
        <v>14874192.018234281</v>
      </c>
      <c r="M93" s="13">
        <v>195199.37031803516</v>
      </c>
      <c r="N93" s="13">
        <v>272163.63733333343</v>
      </c>
      <c r="O93" s="48">
        <v>49.118326518724153</v>
      </c>
      <c r="P93" s="13">
        <v>14874192.018234281</v>
      </c>
      <c r="Q93" s="13">
        <v>195199.37031803516</v>
      </c>
      <c r="R93" s="13">
        <v>272163.63733333343</v>
      </c>
      <c r="S93" s="12">
        <v>49.118326518724153</v>
      </c>
      <c r="T93" s="47">
        <v>29748384.036468562</v>
      </c>
      <c r="U93" s="34"/>
      <c r="V93" s="117">
        <v>1</v>
      </c>
      <c r="W93" s="118">
        <v>1</v>
      </c>
      <c r="X93" s="118">
        <v>1</v>
      </c>
      <c r="Y93" s="118">
        <v>1</v>
      </c>
      <c r="Z93" s="118">
        <v>1</v>
      </c>
      <c r="AA93" s="119">
        <v>1</v>
      </c>
      <c r="AB93" s="118">
        <v>1</v>
      </c>
      <c r="AC93" s="118">
        <v>1</v>
      </c>
      <c r="AD93" s="118">
        <v>1</v>
      </c>
      <c r="AE93" s="120">
        <v>1</v>
      </c>
      <c r="AF93" s="125">
        <f t="shared" si="6"/>
        <v>77.658425225739379</v>
      </c>
      <c r="AG93" s="123"/>
      <c r="AH93" s="126"/>
      <c r="AI93" s="124"/>
      <c r="AJ93" s="59" t="s">
        <v>58</v>
      </c>
      <c r="AK93" s="59">
        <f t="shared" si="7"/>
        <v>0.49</v>
      </c>
      <c r="AL93" s="14">
        <f>IF(head!F$48="S235",235,IF(head!F$48="S275",275,IF(head!F$48="S355",355,IF(head!F$48="S420",420,460))))^0.5*head!$I$40*1000/(S93*3.1416*210000^0.5)</f>
        <v>0.78042708706439734</v>
      </c>
      <c r="AM93" s="14">
        <f t="shared" si="8"/>
        <v>0.94673785544268751</v>
      </c>
      <c r="AN93" s="14">
        <f t="shared" si="9"/>
        <v>0.67444921179812012</v>
      </c>
      <c r="AO93" s="15">
        <f>IF(head!F$48="S235",235,IF(head!F$48="S275",275,IF(head!F$48="S355",355,IF(head!F$48="S420",420,460))))*AN93*J93/1000</f>
        <v>977.15480930010222</v>
      </c>
      <c r="AP93" s="44" t="str">
        <f t="shared" si="10"/>
        <v>CF CHS 152,4 x 16</v>
      </c>
      <c r="AQ93" s="2"/>
    </row>
    <row r="94" spans="1:43" ht="13.5" customHeight="1">
      <c r="A94" s="9" t="s">
        <v>393</v>
      </c>
      <c r="B94" s="30">
        <f t="shared" si="11"/>
        <v>1077.5212977659826</v>
      </c>
      <c r="C94" s="11">
        <v>152.4</v>
      </c>
      <c r="D94" s="11"/>
      <c r="E94" s="215" t="s">
        <v>311</v>
      </c>
      <c r="F94" s="11"/>
      <c r="G94" s="11"/>
      <c r="H94" s="33">
        <v>53.821262686475769</v>
      </c>
      <c r="I94" s="12">
        <v>54.849694457554925</v>
      </c>
      <c r="J94" s="12">
        <v>6856.2118071943651</v>
      </c>
      <c r="K94" s="12">
        <v>0.47877872040708452</v>
      </c>
      <c r="L94" s="47">
        <v>16164342.080877582</v>
      </c>
      <c r="M94" s="13">
        <v>212130.47350233045</v>
      </c>
      <c r="N94" s="13">
        <v>299044.69333333336</v>
      </c>
      <c r="O94" s="48">
        <v>48.555329264664657</v>
      </c>
      <c r="P94" s="13">
        <v>16164342.080877582</v>
      </c>
      <c r="Q94" s="13">
        <v>212130.47350233045</v>
      </c>
      <c r="R94" s="13">
        <v>299044.69333333336</v>
      </c>
      <c r="S94" s="12">
        <v>48.555329264664657</v>
      </c>
      <c r="T94" s="47">
        <v>32328684.161755163</v>
      </c>
      <c r="U94" s="34"/>
      <c r="V94" s="117">
        <v>1</v>
      </c>
      <c r="W94" s="118">
        <v>1</v>
      </c>
      <c r="X94" s="118">
        <v>1</v>
      </c>
      <c r="Y94" s="118">
        <v>1</v>
      </c>
      <c r="Z94" s="118">
        <v>1</v>
      </c>
      <c r="AA94" s="119">
        <v>1</v>
      </c>
      <c r="AB94" s="118">
        <v>1</v>
      </c>
      <c r="AC94" s="118">
        <v>1</v>
      </c>
      <c r="AD94" s="118">
        <v>1</v>
      </c>
      <c r="AE94" s="120">
        <v>1</v>
      </c>
      <c r="AF94" s="125">
        <f t="shared" si="6"/>
        <v>69.831378299120232</v>
      </c>
      <c r="AG94" s="123"/>
      <c r="AH94" s="126"/>
      <c r="AI94" s="124"/>
      <c r="AJ94" s="59" t="s">
        <v>58</v>
      </c>
      <c r="AK94" s="59">
        <f t="shared" si="7"/>
        <v>0.49</v>
      </c>
      <c r="AL94" s="14">
        <f>IF(head!F$48="S235",235,IF(head!F$48="S275",275,IF(head!F$48="S355",355,IF(head!F$48="S420",420,460))))^0.5*head!$I$40*1000/(S94*3.1416*210000^0.5)</f>
        <v>0.78947611038820076</v>
      </c>
      <c r="AM94" s="14">
        <f t="shared" si="8"/>
        <v>0.95605791148195052</v>
      </c>
      <c r="AN94" s="14">
        <f t="shared" si="9"/>
        <v>0.66876536791917607</v>
      </c>
      <c r="AO94" s="15">
        <f>IF(head!F$48="S235",235,IF(head!F$48="S275",275,IF(head!F$48="S355",355,IF(head!F$48="S420",420,460))))*AN94*J94/1000</f>
        <v>1077.5212977659826</v>
      </c>
      <c r="AP94" s="44" t="str">
        <f t="shared" si="10"/>
        <v>CF CHS 152,4 x 17,5</v>
      </c>
      <c r="AQ94" s="2"/>
    </row>
    <row r="95" spans="1:43" ht="13.5" customHeight="1">
      <c r="A95" s="9" t="s">
        <v>394</v>
      </c>
      <c r="B95" s="30">
        <f t="shared" si="11"/>
        <v>1157.2874992780194</v>
      </c>
      <c r="C95" s="11">
        <v>152.4</v>
      </c>
      <c r="D95" s="11"/>
      <c r="E95" s="215" t="s">
        <v>313</v>
      </c>
      <c r="F95" s="11"/>
      <c r="G95" s="11"/>
      <c r="H95" s="33">
        <v>58.219641627152512</v>
      </c>
      <c r="I95" s="12">
        <v>59.332118855696827</v>
      </c>
      <c r="J95" s="12">
        <v>7416.5148569621042</v>
      </c>
      <c r="K95" s="12">
        <v>0.47877872040708452</v>
      </c>
      <c r="L95" s="47">
        <v>17154639.9008862</v>
      </c>
      <c r="M95" s="13">
        <v>225126.50788564567</v>
      </c>
      <c r="N95" s="13">
        <v>320251.63333333336</v>
      </c>
      <c r="O95" s="48">
        <v>48.093996506840647</v>
      </c>
      <c r="P95" s="13">
        <v>17154639.9008862</v>
      </c>
      <c r="Q95" s="13">
        <v>225126.50788564567</v>
      </c>
      <c r="R95" s="13">
        <v>320251.63333333336</v>
      </c>
      <c r="S95" s="12">
        <v>48.093996506840647</v>
      </c>
      <c r="T95" s="47">
        <v>34309279.801772401</v>
      </c>
      <c r="U95" s="34"/>
      <c r="V95" s="117">
        <v>1</v>
      </c>
      <c r="W95" s="118">
        <v>1</v>
      </c>
      <c r="X95" s="118">
        <v>1</v>
      </c>
      <c r="Y95" s="118">
        <v>1</v>
      </c>
      <c r="Z95" s="118">
        <v>1</v>
      </c>
      <c r="AA95" s="119">
        <v>1</v>
      </c>
      <c r="AB95" s="118">
        <v>1</v>
      </c>
      <c r="AC95" s="118">
        <v>1</v>
      </c>
      <c r="AD95" s="118">
        <v>1</v>
      </c>
      <c r="AE95" s="120">
        <v>1</v>
      </c>
      <c r="AF95" s="125">
        <f t="shared" si="6"/>
        <v>64.555755586148479</v>
      </c>
      <c r="AG95" s="123"/>
      <c r="AH95" s="126"/>
      <c r="AI95" s="124"/>
      <c r="AJ95" s="59" t="s">
        <v>58</v>
      </c>
      <c r="AK95" s="59">
        <f t="shared" si="7"/>
        <v>0.49</v>
      </c>
      <c r="AL95" s="14">
        <f>IF(head!F$48="S235",235,IF(head!F$48="S275",275,IF(head!F$48="S355",355,IF(head!F$48="S420",420,460))))^0.5*head!$I$40*1000/(S95*3.1416*210000^0.5)</f>
        <v>0.79704901382095561</v>
      </c>
      <c r="AM95" s="14">
        <f t="shared" si="8"/>
        <v>0.96392057360261307</v>
      </c>
      <c r="AN95" s="14">
        <f t="shared" si="9"/>
        <v>0.6640083316059584</v>
      </c>
      <c r="AO95" s="15">
        <f>IF(head!F$48="S235",235,IF(head!F$48="S275",275,IF(head!F$48="S355",355,IF(head!F$48="S420",420,460))))*AN95*J95/1000</f>
        <v>1157.2874992780194</v>
      </c>
      <c r="AP95" s="44" t="str">
        <f t="shared" si="10"/>
        <v>CF CHS 152,4 x 20</v>
      </c>
      <c r="AQ95" s="2"/>
    </row>
    <row r="96" spans="1:43" ht="13.5" customHeight="1">
      <c r="A96" s="9" t="s">
        <v>395</v>
      </c>
      <c r="B96" s="30">
        <f t="shared" si="11"/>
        <v>1282.5498524800757</v>
      </c>
      <c r="C96" s="11">
        <v>152.4</v>
      </c>
      <c r="D96" s="11"/>
      <c r="E96" s="215" t="s">
        <v>315</v>
      </c>
      <c r="F96" s="11"/>
      <c r="G96" s="11"/>
      <c r="H96" s="33">
        <v>65.303658171640308</v>
      </c>
      <c r="I96" s="12">
        <v>66.551498773646173</v>
      </c>
      <c r="J96" s="12">
        <v>8318.9373467057721</v>
      </c>
      <c r="K96" s="12">
        <v>0.47877872040708452</v>
      </c>
      <c r="L96" s="47">
        <v>18644568.760183912</v>
      </c>
      <c r="M96" s="13">
        <v>244679.38005490694</v>
      </c>
      <c r="N96" s="13">
        <v>353261.8666666667</v>
      </c>
      <c r="O96" s="48">
        <v>47.341525112737976</v>
      </c>
      <c r="P96" s="13">
        <v>18644568.760183912</v>
      </c>
      <c r="Q96" s="13">
        <v>244679.38005490694</v>
      </c>
      <c r="R96" s="13">
        <v>353261.8666666667</v>
      </c>
      <c r="S96" s="12">
        <v>47.341525112737976</v>
      </c>
      <c r="T96" s="47">
        <v>37289137.520367824</v>
      </c>
      <c r="U96" s="34"/>
      <c r="V96" s="117">
        <v>1</v>
      </c>
      <c r="W96" s="118">
        <v>1</v>
      </c>
      <c r="X96" s="118">
        <v>1</v>
      </c>
      <c r="Y96" s="118">
        <v>1</v>
      </c>
      <c r="Z96" s="118">
        <v>1</v>
      </c>
      <c r="AA96" s="119">
        <v>1</v>
      </c>
      <c r="AB96" s="118">
        <v>1</v>
      </c>
      <c r="AC96" s="118">
        <v>1</v>
      </c>
      <c r="AD96" s="118">
        <v>1</v>
      </c>
      <c r="AE96" s="120">
        <v>1</v>
      </c>
      <c r="AF96" s="125">
        <f t="shared" si="6"/>
        <v>57.55287009063445</v>
      </c>
      <c r="AG96" s="123"/>
      <c r="AH96" s="126"/>
      <c r="AI96" s="124"/>
      <c r="AJ96" s="59" t="s">
        <v>58</v>
      </c>
      <c r="AK96" s="59">
        <f t="shared" si="7"/>
        <v>0.49</v>
      </c>
      <c r="AL96" s="14">
        <f>IF(head!F$48="S235",235,IF(head!F$48="S275",275,IF(head!F$48="S355",355,IF(head!F$48="S420",420,460))))^0.5*head!$I$40*1000/(S96*3.1416*210000^0.5)</f>
        <v>0.80971773501592714</v>
      </c>
      <c r="AM96" s="14">
        <f t="shared" si="8"/>
        <v>0.97720225027856378</v>
      </c>
      <c r="AN96" s="14">
        <f t="shared" si="9"/>
        <v>0.65605241622416033</v>
      </c>
      <c r="AO96" s="15">
        <f>IF(head!F$48="S235",235,IF(head!F$48="S275",275,IF(head!F$48="S355",355,IF(head!F$48="S420",420,460))))*AN96*J96/1000</f>
        <v>1282.5498524800757</v>
      </c>
      <c r="AP96" s="44" t="str">
        <f t="shared" si="10"/>
        <v>CF CHS 159 x 5,6</v>
      </c>
      <c r="AQ96" s="2"/>
    </row>
    <row r="97" spans="1:43" ht="13.5" customHeight="1">
      <c r="A97" s="9" t="s">
        <v>396</v>
      </c>
      <c r="B97" s="30">
        <f t="shared" si="11"/>
        <v>457.11609849249879</v>
      </c>
      <c r="C97" s="11">
        <v>159</v>
      </c>
      <c r="D97" s="11"/>
      <c r="E97" s="215" t="s">
        <v>295</v>
      </c>
      <c r="F97" s="11"/>
      <c r="G97" s="11"/>
      <c r="H97" s="33">
        <v>21.185216962147216</v>
      </c>
      <c r="I97" s="12">
        <v>21.590030025118182</v>
      </c>
      <c r="J97" s="12">
        <v>2698.7537531397729</v>
      </c>
      <c r="K97" s="12">
        <v>0.49951323192077712</v>
      </c>
      <c r="L97" s="47">
        <v>7948814.8481165282</v>
      </c>
      <c r="M97" s="13">
        <v>99985.09242913872</v>
      </c>
      <c r="N97" s="13">
        <v>131835.27466666652</v>
      </c>
      <c r="O97" s="48">
        <v>54.271217049187321</v>
      </c>
      <c r="P97" s="13">
        <v>7948814.8481165282</v>
      </c>
      <c r="Q97" s="13">
        <v>99985.09242913872</v>
      </c>
      <c r="R97" s="13">
        <v>131835.27466666652</v>
      </c>
      <c r="S97" s="12">
        <v>54.271217049187321</v>
      </c>
      <c r="T97" s="47">
        <v>15897629.696233056</v>
      </c>
      <c r="U97" s="34"/>
      <c r="V97" s="117">
        <v>1</v>
      </c>
      <c r="W97" s="118">
        <v>1</v>
      </c>
      <c r="X97" s="118">
        <v>1</v>
      </c>
      <c r="Y97" s="118">
        <v>2</v>
      </c>
      <c r="Z97" s="118">
        <v>2</v>
      </c>
      <c r="AA97" s="119">
        <v>1</v>
      </c>
      <c r="AB97" s="118">
        <v>1</v>
      </c>
      <c r="AC97" s="118">
        <v>2</v>
      </c>
      <c r="AD97" s="118">
        <v>3</v>
      </c>
      <c r="AE97" s="120">
        <v>3</v>
      </c>
      <c r="AF97" s="125">
        <f t="shared" si="6"/>
        <v>185.09033339541836</v>
      </c>
      <c r="AG97" s="123"/>
      <c r="AH97" s="126"/>
      <c r="AI97" s="124"/>
      <c r="AJ97" s="59" t="s">
        <v>58</v>
      </c>
      <c r="AK97" s="59">
        <f t="shared" si="7"/>
        <v>0.49</v>
      </c>
      <c r="AL97" s="14">
        <f>IF(head!F$48="S235",235,IF(head!F$48="S275",275,IF(head!F$48="S355",355,IF(head!F$48="S420",420,460))))^0.5*head!$I$40*1000/(S97*3.1416*210000^0.5)</f>
        <v>0.70632785794620112</v>
      </c>
      <c r="AM97" s="14">
        <f t="shared" si="8"/>
        <v>0.87349984665225366</v>
      </c>
      <c r="AN97" s="14">
        <f t="shared" si="9"/>
        <v>0.72076783031392733</v>
      </c>
      <c r="AO97" s="15">
        <f>IF(head!F$48="S235",235,IF(head!F$48="S275",275,IF(head!F$48="S355",355,IF(head!F$48="S420",420,460))))*AN97*J97/1000</f>
        <v>457.11609849249879</v>
      </c>
      <c r="AP97" s="44" t="str">
        <f t="shared" si="10"/>
        <v>CF CHS 159 x 6,3</v>
      </c>
      <c r="AQ97" s="2"/>
    </row>
    <row r="98" spans="1:43" ht="13.5" customHeight="1">
      <c r="A98" s="9" t="s">
        <v>397</v>
      </c>
      <c r="B98" s="30">
        <f t="shared" si="11"/>
        <v>510.53965944357185</v>
      </c>
      <c r="C98" s="11">
        <v>159</v>
      </c>
      <c r="D98" s="11"/>
      <c r="E98" s="215">
        <v>6.3</v>
      </c>
      <c r="F98" s="11"/>
      <c r="G98" s="11"/>
      <c r="H98" s="33">
        <v>23.724611857137329</v>
      </c>
      <c r="I98" s="12">
        <v>24.177948389439315</v>
      </c>
      <c r="J98" s="12">
        <v>3022.2435486799145</v>
      </c>
      <c r="K98" s="12">
        <v>0.49951323192077712</v>
      </c>
      <c r="L98" s="47">
        <v>8823810.265205726</v>
      </c>
      <c r="M98" s="13">
        <v>110991.32409063805</v>
      </c>
      <c r="N98" s="13">
        <v>146982.27599999993</v>
      </c>
      <c r="O98" s="48">
        <v>54.03353125606359</v>
      </c>
      <c r="P98" s="13">
        <v>8823810.265205726</v>
      </c>
      <c r="Q98" s="13">
        <v>110991.32409063805</v>
      </c>
      <c r="R98" s="13">
        <v>146982.27599999993</v>
      </c>
      <c r="S98" s="12">
        <v>54.03353125606359</v>
      </c>
      <c r="T98" s="47">
        <v>17647620.530411452</v>
      </c>
      <c r="U98" s="34"/>
      <c r="V98" s="117">
        <v>1</v>
      </c>
      <c r="W98" s="118">
        <v>1</v>
      </c>
      <c r="X98" s="118">
        <v>1</v>
      </c>
      <c r="Y98" s="118">
        <v>1</v>
      </c>
      <c r="Z98" s="118">
        <v>1</v>
      </c>
      <c r="AA98" s="119">
        <v>1</v>
      </c>
      <c r="AB98" s="118">
        <v>1</v>
      </c>
      <c r="AC98" s="118">
        <v>2</v>
      </c>
      <c r="AD98" s="118">
        <v>2</v>
      </c>
      <c r="AE98" s="120">
        <v>2</v>
      </c>
      <c r="AF98" s="125">
        <f t="shared" si="6"/>
        <v>165.27894720429114</v>
      </c>
      <c r="AG98" s="123"/>
      <c r="AH98" s="126"/>
      <c r="AI98" s="124"/>
      <c r="AJ98" s="59" t="s">
        <v>58</v>
      </c>
      <c r="AK98" s="59">
        <f t="shared" si="7"/>
        <v>0.49</v>
      </c>
      <c r="AL98" s="14">
        <f>IF(head!F$48="S235",235,IF(head!F$48="S275",275,IF(head!F$48="S355",355,IF(head!F$48="S420",420,460))))^0.5*head!$I$40*1000/(S98*3.1416*210000^0.5)</f>
        <v>0.70943489339657229</v>
      </c>
      <c r="AM98" s="14">
        <f t="shared" si="8"/>
        <v>0.87646048286646305</v>
      </c>
      <c r="AN98" s="14">
        <f t="shared" si="9"/>
        <v>0.71883987975440056</v>
      </c>
      <c r="AO98" s="15">
        <f>IF(head!F$48="S235",235,IF(head!F$48="S275",275,IF(head!F$48="S355",355,IF(head!F$48="S420",420,460))))*AN98*J98/1000</f>
        <v>510.53965944357185</v>
      </c>
      <c r="AP98" s="44" t="str">
        <f t="shared" si="10"/>
        <v>CF CHS 159 x 7,1</v>
      </c>
      <c r="AQ98" s="2"/>
    </row>
    <row r="99" spans="1:43" ht="13.5" customHeight="1">
      <c r="A99" s="9" t="s">
        <v>398</v>
      </c>
      <c r="B99" s="30">
        <f t="shared" si="11"/>
        <v>570.59292529522077</v>
      </c>
      <c r="C99" s="11">
        <v>159</v>
      </c>
      <c r="D99" s="11"/>
      <c r="E99" s="215" t="s">
        <v>299</v>
      </c>
      <c r="F99" s="11"/>
      <c r="G99" s="11"/>
      <c r="H99" s="33">
        <v>26.597183648614909</v>
      </c>
      <c r="I99" s="12">
        <v>27.105410087760415</v>
      </c>
      <c r="J99" s="12">
        <v>3388.1762609700522</v>
      </c>
      <c r="K99" s="12">
        <v>0.49951323192077712</v>
      </c>
      <c r="L99" s="47">
        <v>9793531.9527745917</v>
      </c>
      <c r="M99" s="13">
        <v>123189.081166976</v>
      </c>
      <c r="N99" s="13">
        <v>163941.93466666652</v>
      </c>
      <c r="O99" s="48">
        <v>53.763393680086836</v>
      </c>
      <c r="P99" s="13">
        <v>9793531.9527745917</v>
      </c>
      <c r="Q99" s="13">
        <v>123189.081166976</v>
      </c>
      <c r="R99" s="13">
        <v>163941.93466666652</v>
      </c>
      <c r="S99" s="12">
        <v>53.763393680086836</v>
      </c>
      <c r="T99" s="47">
        <v>19587063.905549183</v>
      </c>
      <c r="U99" s="34"/>
      <c r="V99" s="117">
        <v>1</v>
      </c>
      <c r="W99" s="118">
        <v>1</v>
      </c>
      <c r="X99" s="118">
        <v>1</v>
      </c>
      <c r="Y99" s="118">
        <v>1</v>
      </c>
      <c r="Z99" s="118">
        <v>1</v>
      </c>
      <c r="AA99" s="119">
        <v>1</v>
      </c>
      <c r="AB99" s="118">
        <v>1</v>
      </c>
      <c r="AC99" s="118">
        <v>1</v>
      </c>
      <c r="AD99" s="118">
        <v>2</v>
      </c>
      <c r="AE99" s="120">
        <v>2</v>
      </c>
      <c r="AF99" s="125">
        <f t="shared" si="6"/>
        <v>147.42834889521478</v>
      </c>
      <c r="AG99" s="123"/>
      <c r="AH99" s="126"/>
      <c r="AI99" s="124"/>
      <c r="AJ99" s="59" t="s">
        <v>58</v>
      </c>
      <c r="AK99" s="59">
        <f t="shared" si="7"/>
        <v>0.49</v>
      </c>
      <c r="AL99" s="14">
        <f>IF(head!F$48="S235",235,IF(head!F$48="S275",275,IF(head!F$48="S355",355,IF(head!F$48="S420",420,460))))^0.5*head!$I$40*1000/(S99*3.1416*210000^0.5)</f>
        <v>0.71299949394161677</v>
      </c>
      <c r="AM99" s="14">
        <f t="shared" si="8"/>
        <v>0.87986901519619698</v>
      </c>
      <c r="AN99" s="14">
        <f t="shared" si="9"/>
        <v>0.71662594098959131</v>
      </c>
      <c r="AO99" s="15">
        <f>IF(head!F$48="S235",235,IF(head!F$48="S275",275,IF(head!F$48="S355",355,IF(head!F$48="S420",420,460))))*AN99*J99/1000</f>
        <v>570.59292529522077</v>
      </c>
      <c r="AP99" s="44" t="str">
        <f t="shared" si="10"/>
        <v>CF CHS 159 x 8</v>
      </c>
      <c r="AQ99" s="2"/>
    </row>
    <row r="100" spans="1:43" ht="13.5" customHeight="1">
      <c r="A100" s="9" t="s">
        <v>399</v>
      </c>
      <c r="B100" s="30">
        <f t="shared" si="11"/>
        <v>636.87937852308141</v>
      </c>
      <c r="C100" s="11">
        <v>159</v>
      </c>
      <c r="D100" s="11"/>
      <c r="E100" s="215" t="s">
        <v>301</v>
      </c>
      <c r="F100" s="11"/>
      <c r="G100" s="11"/>
      <c r="H100" s="33">
        <v>29.791094815461289</v>
      </c>
      <c r="I100" s="12">
        <v>30.360351404291759</v>
      </c>
      <c r="J100" s="12">
        <v>3795.0439255364699</v>
      </c>
      <c r="K100" s="12">
        <v>0.49951323192077712</v>
      </c>
      <c r="L100" s="47">
        <v>10846709.919673923</v>
      </c>
      <c r="M100" s="13">
        <v>136436.60276319401</v>
      </c>
      <c r="N100" s="13">
        <v>182578.66666666666</v>
      </c>
      <c r="O100" s="48">
        <v>53.461434698294433</v>
      </c>
      <c r="P100" s="13">
        <v>10846709.919673923</v>
      </c>
      <c r="Q100" s="13">
        <v>136436.60276319401</v>
      </c>
      <c r="R100" s="13">
        <v>182578.66666666666</v>
      </c>
      <c r="S100" s="12">
        <v>53.461434698294433</v>
      </c>
      <c r="T100" s="47">
        <v>21693419.839347847</v>
      </c>
      <c r="U100" s="34"/>
      <c r="V100" s="117">
        <v>1</v>
      </c>
      <c r="W100" s="118">
        <v>1</v>
      </c>
      <c r="X100" s="118">
        <v>1</v>
      </c>
      <c r="Y100" s="118">
        <v>1</v>
      </c>
      <c r="Z100" s="118">
        <v>1</v>
      </c>
      <c r="AA100" s="119">
        <v>1</v>
      </c>
      <c r="AB100" s="118">
        <v>1</v>
      </c>
      <c r="AC100" s="118">
        <v>1</v>
      </c>
      <c r="AD100" s="118">
        <v>1</v>
      </c>
      <c r="AE100" s="120">
        <v>2</v>
      </c>
      <c r="AF100" s="125">
        <f t="shared" si="6"/>
        <v>131.6225165562914</v>
      </c>
      <c r="AG100" s="123"/>
      <c r="AH100" s="126"/>
      <c r="AI100" s="124"/>
      <c r="AJ100" s="59" t="s">
        <v>58</v>
      </c>
      <c r="AK100" s="59">
        <f t="shared" si="7"/>
        <v>0.49</v>
      </c>
      <c r="AL100" s="14">
        <f>IF(head!F$48="S235",235,IF(head!F$48="S275",275,IF(head!F$48="S355",355,IF(head!F$48="S420",420,460))))^0.5*head!$I$40*1000/(S100*3.1416*210000^0.5)</f>
        <v>0.71702663242796894</v>
      </c>
      <c r="AM100" s="14">
        <f t="shared" si="8"/>
        <v>0.88373512075034921</v>
      </c>
      <c r="AN100" s="14">
        <f t="shared" si="9"/>
        <v>0.71412217306779424</v>
      </c>
      <c r="AO100" s="15">
        <f>IF(head!F$48="S235",235,IF(head!F$48="S275",275,IF(head!F$48="S355",355,IF(head!F$48="S420",420,460))))*AN100*J100/1000</f>
        <v>636.87937852308141</v>
      </c>
      <c r="AP100" s="44" t="str">
        <f t="shared" si="10"/>
        <v>CF CHS 159 x 10</v>
      </c>
      <c r="AQ100" s="2"/>
    </row>
    <row r="101" spans="1:43" ht="13.5" customHeight="1">
      <c r="A101" s="9" t="s">
        <v>400</v>
      </c>
      <c r="B101" s="30">
        <f t="shared" si="11"/>
        <v>779.38248212115707</v>
      </c>
      <c r="C101" s="11">
        <v>159</v>
      </c>
      <c r="D101" s="11"/>
      <c r="E101" s="215" t="s">
        <v>305</v>
      </c>
      <c r="F101" s="11"/>
      <c r="G101" s="11"/>
      <c r="H101" s="33">
        <v>36.745638472713011</v>
      </c>
      <c r="I101" s="12">
        <v>37.447784430790328</v>
      </c>
      <c r="J101" s="12">
        <v>4680.973053848792</v>
      </c>
      <c r="K101" s="12">
        <v>0.49951323192077712</v>
      </c>
      <c r="L101" s="47">
        <v>13048797.509235239</v>
      </c>
      <c r="M101" s="13">
        <v>164135.81772622943</v>
      </c>
      <c r="N101" s="13">
        <v>222343.33333333334</v>
      </c>
      <c r="O101" s="48">
        <v>52.79796397589589</v>
      </c>
      <c r="P101" s="13">
        <v>13048797.509235239</v>
      </c>
      <c r="Q101" s="13">
        <v>164135.81772622943</v>
      </c>
      <c r="R101" s="13">
        <v>222343.33333333334</v>
      </c>
      <c r="S101" s="12">
        <v>52.79796397589589</v>
      </c>
      <c r="T101" s="47">
        <v>26097595.018470477</v>
      </c>
      <c r="U101" s="34"/>
      <c r="V101" s="117">
        <v>1</v>
      </c>
      <c r="W101" s="118">
        <v>1</v>
      </c>
      <c r="X101" s="118">
        <v>1</v>
      </c>
      <c r="Y101" s="118">
        <v>1</v>
      </c>
      <c r="Z101" s="118">
        <v>1</v>
      </c>
      <c r="AA101" s="119">
        <v>1</v>
      </c>
      <c r="AB101" s="118">
        <v>1</v>
      </c>
      <c r="AC101" s="118">
        <v>1</v>
      </c>
      <c r="AD101" s="118">
        <v>1</v>
      </c>
      <c r="AE101" s="120">
        <v>1</v>
      </c>
      <c r="AF101" s="125">
        <f t="shared" si="6"/>
        <v>106.71140939597315</v>
      </c>
      <c r="AG101" s="123"/>
      <c r="AH101" s="126"/>
      <c r="AI101" s="124"/>
      <c r="AJ101" s="59" t="s">
        <v>58</v>
      </c>
      <c r="AK101" s="59">
        <f t="shared" si="7"/>
        <v>0.49</v>
      </c>
      <c r="AL101" s="14">
        <f>IF(head!F$48="S235",235,IF(head!F$48="S275",275,IF(head!F$48="S355",355,IF(head!F$48="S420",420,460))))^0.5*head!$I$40*1000/(S101*3.1416*210000^0.5)</f>
        <v>0.72603694536377006</v>
      </c>
      <c r="AM101" s="14">
        <f t="shared" si="8"/>
        <v>0.89244387463070063</v>
      </c>
      <c r="AN101" s="14">
        <f t="shared" si="9"/>
        <v>0.70851106433707212</v>
      </c>
      <c r="AO101" s="15">
        <f>IF(head!F$48="S235",235,IF(head!F$48="S275",275,IF(head!F$48="S355",355,IF(head!F$48="S420",420,460))))*AN101*J101/1000</f>
        <v>779.38248212115707</v>
      </c>
      <c r="AP101" s="44" t="str">
        <f t="shared" si="10"/>
        <v>CF CHS 159 x 12,5</v>
      </c>
      <c r="AQ101" s="2"/>
    </row>
    <row r="102" spans="1:43" ht="13.5" customHeight="1">
      <c r="A102" s="9" t="s">
        <v>401</v>
      </c>
      <c r="B102" s="30">
        <f t="shared" si="11"/>
        <v>948.28602736744779</v>
      </c>
      <c r="C102" s="11">
        <v>159</v>
      </c>
      <c r="D102" s="11"/>
      <c r="E102" s="215" t="s">
        <v>307</v>
      </c>
      <c r="F102" s="11"/>
      <c r="G102" s="11"/>
      <c r="H102" s="33">
        <v>45.161376143057517</v>
      </c>
      <c r="I102" s="12">
        <v>46.024332375090459</v>
      </c>
      <c r="J102" s="12">
        <v>5753.0415468863084</v>
      </c>
      <c r="K102" s="12">
        <v>0.49951323192077712</v>
      </c>
      <c r="L102" s="47">
        <v>15546516.085170208</v>
      </c>
      <c r="M102" s="13">
        <v>195553.66144868187</v>
      </c>
      <c r="N102" s="13">
        <v>268929.16666666669</v>
      </c>
      <c r="O102" s="48">
        <v>51.983771506115254</v>
      </c>
      <c r="P102" s="13">
        <v>15546516.085170208</v>
      </c>
      <c r="Q102" s="13">
        <v>195553.66144868187</v>
      </c>
      <c r="R102" s="13">
        <v>268929.16666666669</v>
      </c>
      <c r="S102" s="12">
        <v>51.983771506115254</v>
      </c>
      <c r="T102" s="47">
        <v>31093032.170340415</v>
      </c>
      <c r="U102" s="34"/>
      <c r="V102" s="117">
        <v>1</v>
      </c>
      <c r="W102" s="118">
        <v>1</v>
      </c>
      <c r="X102" s="118">
        <v>1</v>
      </c>
      <c r="Y102" s="118">
        <v>1</v>
      </c>
      <c r="Z102" s="118">
        <v>1</v>
      </c>
      <c r="AA102" s="119">
        <v>1</v>
      </c>
      <c r="AB102" s="118">
        <v>1</v>
      </c>
      <c r="AC102" s="118">
        <v>1</v>
      </c>
      <c r="AD102" s="118">
        <v>1</v>
      </c>
      <c r="AE102" s="120">
        <v>1</v>
      </c>
      <c r="AF102" s="125">
        <f t="shared" si="6"/>
        <v>86.825938566552907</v>
      </c>
      <c r="AG102" s="123"/>
      <c r="AH102" s="126"/>
      <c r="AI102" s="124"/>
      <c r="AJ102" s="59" t="s">
        <v>58</v>
      </c>
      <c r="AK102" s="59">
        <f t="shared" si="7"/>
        <v>0.49</v>
      </c>
      <c r="AL102" s="14">
        <f>IF(head!F$48="S235",235,IF(head!F$48="S275",275,IF(head!F$48="S355",355,IF(head!F$48="S420",420,460))))^0.5*head!$I$40*1000/(S102*3.1416*210000^0.5)</f>
        <v>0.73740845221236762</v>
      </c>
      <c r="AM102" s="14">
        <f t="shared" si="8"/>
        <v>0.9035506834891498</v>
      </c>
      <c r="AN102" s="14">
        <f t="shared" si="9"/>
        <v>0.70141327123029285</v>
      </c>
      <c r="AO102" s="15">
        <f>IF(head!F$48="S235",235,IF(head!F$48="S275",275,IF(head!F$48="S355",355,IF(head!F$48="S420",420,460))))*AN102*J102/1000</f>
        <v>948.28602736744779</v>
      </c>
      <c r="AP102" s="44" t="str">
        <f t="shared" si="10"/>
        <v>CF CHS 159 x 14,2</v>
      </c>
      <c r="AQ102" s="2"/>
    </row>
    <row r="103" spans="1:43" ht="13.5" customHeight="1">
      <c r="A103" s="9" t="s">
        <v>402</v>
      </c>
      <c r="B103" s="30">
        <f t="shared" si="11"/>
        <v>1057.3542353088703</v>
      </c>
      <c r="C103" s="11">
        <v>159</v>
      </c>
      <c r="D103" s="11"/>
      <c r="E103" s="215" t="s">
        <v>309</v>
      </c>
      <c r="F103" s="11"/>
      <c r="G103" s="11"/>
      <c r="H103" s="33">
        <v>50.707994632250752</v>
      </c>
      <c r="I103" s="12">
        <v>51.676937204841529</v>
      </c>
      <c r="J103" s="12">
        <v>6459.6171506051915</v>
      </c>
      <c r="K103" s="12">
        <v>0.49951323192077712</v>
      </c>
      <c r="L103" s="47">
        <v>17092696.047959134</v>
      </c>
      <c r="M103" s="13">
        <v>215002.4660120646</v>
      </c>
      <c r="N103" s="13">
        <v>298686.39733333344</v>
      </c>
      <c r="O103" s="48">
        <v>51.440110808589822</v>
      </c>
      <c r="P103" s="13">
        <v>17092696.047959134</v>
      </c>
      <c r="Q103" s="13">
        <v>215002.4660120646</v>
      </c>
      <c r="R103" s="13">
        <v>298686.39733333344</v>
      </c>
      <c r="S103" s="12">
        <v>51.440110808589822</v>
      </c>
      <c r="T103" s="47">
        <v>34185392.095918268</v>
      </c>
      <c r="U103" s="34"/>
      <c r="V103" s="117">
        <v>1</v>
      </c>
      <c r="W103" s="118">
        <v>1</v>
      </c>
      <c r="X103" s="118">
        <v>1</v>
      </c>
      <c r="Y103" s="118">
        <v>1</v>
      </c>
      <c r="Z103" s="118">
        <v>1</v>
      </c>
      <c r="AA103" s="119">
        <v>1</v>
      </c>
      <c r="AB103" s="118">
        <v>1</v>
      </c>
      <c r="AC103" s="118">
        <v>1</v>
      </c>
      <c r="AD103" s="118">
        <v>1</v>
      </c>
      <c r="AE103" s="120">
        <v>1</v>
      </c>
      <c r="AF103" s="125">
        <f t="shared" si="6"/>
        <v>77.328612559333877</v>
      </c>
      <c r="AG103" s="123"/>
      <c r="AH103" s="126"/>
      <c r="AI103" s="124"/>
      <c r="AJ103" s="59" t="s">
        <v>58</v>
      </c>
      <c r="AK103" s="59">
        <f t="shared" si="7"/>
        <v>0.49</v>
      </c>
      <c r="AL103" s="14">
        <f>IF(head!F$48="S235",235,IF(head!F$48="S275",275,IF(head!F$48="S355",355,IF(head!F$48="S420",420,460))))^0.5*head!$I$40*1000/(S103*3.1416*210000^0.5)</f>
        <v>0.74520198117622793</v>
      </c>
      <c r="AM103" s="14">
        <f t="shared" si="8"/>
        <v>0.91123748176266339</v>
      </c>
      <c r="AN103" s="14">
        <f t="shared" si="9"/>
        <v>0.69653968955374668</v>
      </c>
      <c r="AO103" s="15">
        <f>IF(head!F$48="S235",235,IF(head!F$48="S275",275,IF(head!F$48="S355",355,IF(head!F$48="S420",420,460))))*AN103*J103/1000</f>
        <v>1057.3542353088703</v>
      </c>
      <c r="AP103" s="44" t="str">
        <f t="shared" si="10"/>
        <v>CF CHS 159 x 16</v>
      </c>
      <c r="AQ103" s="2"/>
    </row>
    <row r="104" spans="1:43" ht="13.5" customHeight="1">
      <c r="A104" s="9" t="s">
        <v>403</v>
      </c>
      <c r="B104" s="30">
        <f t="shared" si="11"/>
        <v>1167.7982341340467</v>
      </c>
      <c r="C104" s="11">
        <v>159</v>
      </c>
      <c r="D104" s="11"/>
      <c r="E104" s="215" t="s">
        <v>311</v>
      </c>
      <c r="F104" s="11"/>
      <c r="G104" s="11"/>
      <c r="H104" s="33">
        <v>56.425517332595554</v>
      </c>
      <c r="I104" s="12">
        <v>57.503711931307571</v>
      </c>
      <c r="J104" s="12">
        <v>7187.9639914134468</v>
      </c>
      <c r="K104" s="12">
        <v>0.49951323192077712</v>
      </c>
      <c r="L104" s="47">
        <v>18603349.305276927</v>
      </c>
      <c r="M104" s="13">
        <v>234004.39377706824</v>
      </c>
      <c r="N104" s="13">
        <v>328549.33333333331</v>
      </c>
      <c r="O104" s="48">
        <v>50.873617917344937</v>
      </c>
      <c r="P104" s="13">
        <v>18603349.305276927</v>
      </c>
      <c r="Q104" s="13">
        <v>234004.39377706824</v>
      </c>
      <c r="R104" s="13">
        <v>328549.33333333331</v>
      </c>
      <c r="S104" s="12">
        <v>50.873617917344937</v>
      </c>
      <c r="T104" s="47">
        <v>37206698.610553853</v>
      </c>
      <c r="U104" s="34"/>
      <c r="V104" s="117">
        <v>1</v>
      </c>
      <c r="W104" s="118">
        <v>1</v>
      </c>
      <c r="X104" s="118">
        <v>1</v>
      </c>
      <c r="Y104" s="118">
        <v>1</v>
      </c>
      <c r="Z104" s="118">
        <v>1</v>
      </c>
      <c r="AA104" s="119">
        <v>1</v>
      </c>
      <c r="AB104" s="118">
        <v>1</v>
      </c>
      <c r="AC104" s="118">
        <v>1</v>
      </c>
      <c r="AD104" s="118">
        <v>1</v>
      </c>
      <c r="AE104" s="120">
        <v>1</v>
      </c>
      <c r="AF104" s="125">
        <f t="shared" si="6"/>
        <v>69.493006993007</v>
      </c>
      <c r="AG104" s="123"/>
      <c r="AH104" s="126"/>
      <c r="AI104" s="124"/>
      <c r="AJ104" s="59" t="s">
        <v>58</v>
      </c>
      <c r="AK104" s="59">
        <f t="shared" si="7"/>
        <v>0.49</v>
      </c>
      <c r="AL104" s="14">
        <f>IF(head!F$48="S235",235,IF(head!F$48="S275",275,IF(head!F$48="S355",355,IF(head!F$48="S420",420,460))))^0.5*head!$I$40*1000/(S104*3.1416*210000^0.5)</f>
        <v>0.75350002723939202</v>
      </c>
      <c r="AM104" s="14">
        <f t="shared" si="8"/>
        <v>0.91948865219853326</v>
      </c>
      <c r="AN104" s="14">
        <f t="shared" si="9"/>
        <v>0.69134377881423914</v>
      </c>
      <c r="AO104" s="15">
        <f>IF(head!F$48="S235",235,IF(head!F$48="S275",275,IF(head!F$48="S355",355,IF(head!F$48="S420",420,460))))*AN104*J104/1000</f>
        <v>1167.7982341340467</v>
      </c>
      <c r="AP104" s="44" t="str">
        <f t="shared" si="10"/>
        <v>CF CHS 159 x 17,5</v>
      </c>
      <c r="AQ104" s="2"/>
    </row>
    <row r="105" spans="1:43" ht="13.5" customHeight="1">
      <c r="A105" s="9" t="s">
        <v>404</v>
      </c>
      <c r="B105" s="30">
        <f t="shared" si="11"/>
        <v>1255.9221003563728</v>
      </c>
      <c r="C105" s="11">
        <v>159</v>
      </c>
      <c r="D105" s="11"/>
      <c r="E105" s="215" t="s">
        <v>313</v>
      </c>
      <c r="F105" s="11"/>
      <c r="G105" s="11"/>
      <c r="H105" s="33">
        <v>61.068045146346037</v>
      </c>
      <c r="I105" s="12">
        <v>62.234950467613793</v>
      </c>
      <c r="J105" s="12">
        <v>7779.3688084517253</v>
      </c>
      <c r="K105" s="12">
        <v>0.49951323192077712</v>
      </c>
      <c r="L105" s="47">
        <v>19767862.352826361</v>
      </c>
      <c r="M105" s="13">
        <v>248652.35663932527</v>
      </c>
      <c r="N105" s="13">
        <v>352175.83333333337</v>
      </c>
      <c r="O105" s="48">
        <v>50.408952577890368</v>
      </c>
      <c r="P105" s="13">
        <v>19767862.352826361</v>
      </c>
      <c r="Q105" s="13">
        <v>248652.35663932527</v>
      </c>
      <c r="R105" s="13">
        <v>352175.83333333337</v>
      </c>
      <c r="S105" s="12">
        <v>50.408952577890368</v>
      </c>
      <c r="T105" s="47">
        <v>39535724.705652721</v>
      </c>
      <c r="U105" s="34"/>
      <c r="V105" s="117">
        <v>1</v>
      </c>
      <c r="W105" s="118">
        <v>1</v>
      </c>
      <c r="X105" s="118">
        <v>1</v>
      </c>
      <c r="Y105" s="118">
        <v>1</v>
      </c>
      <c r="Z105" s="118">
        <v>1</v>
      </c>
      <c r="AA105" s="119">
        <v>1</v>
      </c>
      <c r="AB105" s="118">
        <v>1</v>
      </c>
      <c r="AC105" s="118">
        <v>1</v>
      </c>
      <c r="AD105" s="118">
        <v>1</v>
      </c>
      <c r="AE105" s="120">
        <v>1</v>
      </c>
      <c r="AF105" s="125">
        <f t="shared" si="6"/>
        <v>64.209994952044426</v>
      </c>
      <c r="AG105" s="123"/>
      <c r="AH105" s="126"/>
      <c r="AI105" s="124"/>
      <c r="AJ105" s="59" t="s">
        <v>58</v>
      </c>
      <c r="AK105" s="59">
        <f t="shared" si="7"/>
        <v>0.49</v>
      </c>
      <c r="AL105" s="14">
        <f>IF(head!F$48="S235",235,IF(head!F$48="S275",275,IF(head!F$48="S355",355,IF(head!F$48="S420",420,460))))^0.5*head!$I$40*1000/(S105*3.1416*210000^0.5)</f>
        <v>0.76044572493853013</v>
      </c>
      <c r="AM105" s="14">
        <f t="shared" si="8"/>
        <v>0.92644805289858323</v>
      </c>
      <c r="AN105" s="14">
        <f t="shared" si="9"/>
        <v>0.68699010097224811</v>
      </c>
      <c r="AO105" s="15">
        <f>IF(head!F$48="S235",235,IF(head!F$48="S275",275,IF(head!F$48="S355",355,IF(head!F$48="S420",420,460))))*AN105*J105/1000</f>
        <v>1255.9221003563728</v>
      </c>
      <c r="AP105" s="44" t="str">
        <f t="shared" si="10"/>
        <v>CF CHS 159 x 20</v>
      </c>
      <c r="AQ105" s="2"/>
    </row>
    <row r="106" spans="1:43" ht="13.5" customHeight="1">
      <c r="A106" s="9" t="s">
        <v>405</v>
      </c>
      <c r="B106" s="30">
        <f t="shared" si="11"/>
        <v>1395.0116340016202</v>
      </c>
      <c r="C106" s="11">
        <v>159</v>
      </c>
      <c r="D106" s="11"/>
      <c r="E106" s="215" t="s">
        <v>315</v>
      </c>
      <c r="F106" s="11"/>
      <c r="G106" s="11"/>
      <c r="H106" s="33">
        <v>68.558976479290052</v>
      </c>
      <c r="I106" s="12">
        <v>69.869020615837002</v>
      </c>
      <c r="J106" s="12">
        <v>8733.6275769796248</v>
      </c>
      <c r="K106" s="12">
        <v>0.49951323192077712</v>
      </c>
      <c r="L106" s="47">
        <v>21529483.680701897</v>
      </c>
      <c r="M106" s="13">
        <v>270811.11548052699</v>
      </c>
      <c r="N106" s="13">
        <v>389086.66666666663</v>
      </c>
      <c r="O106" s="48">
        <v>49.650025176227253</v>
      </c>
      <c r="P106" s="13">
        <v>21529483.680701897</v>
      </c>
      <c r="Q106" s="13">
        <v>270811.11548052699</v>
      </c>
      <c r="R106" s="13">
        <v>389086.66666666663</v>
      </c>
      <c r="S106" s="12">
        <v>49.650025176227253</v>
      </c>
      <c r="T106" s="47">
        <v>43058967.361403793</v>
      </c>
      <c r="U106" s="34"/>
      <c r="V106" s="117">
        <v>1</v>
      </c>
      <c r="W106" s="118">
        <v>1</v>
      </c>
      <c r="X106" s="118">
        <v>1</v>
      </c>
      <c r="Y106" s="118">
        <v>1</v>
      </c>
      <c r="Z106" s="118">
        <v>1</v>
      </c>
      <c r="AA106" s="119">
        <v>1</v>
      </c>
      <c r="AB106" s="118">
        <v>1</v>
      </c>
      <c r="AC106" s="118">
        <v>1</v>
      </c>
      <c r="AD106" s="118">
        <v>1</v>
      </c>
      <c r="AE106" s="120">
        <v>1</v>
      </c>
      <c r="AF106" s="125">
        <f t="shared" si="6"/>
        <v>57.194244604316545</v>
      </c>
      <c r="AG106" s="123"/>
      <c r="AH106" s="126"/>
      <c r="AI106" s="124"/>
      <c r="AJ106" s="59" t="s">
        <v>58</v>
      </c>
      <c r="AK106" s="59">
        <f t="shared" si="7"/>
        <v>0.49</v>
      </c>
      <c r="AL106" s="14">
        <f>IF(head!F$48="S235",235,IF(head!F$48="S275",275,IF(head!F$48="S355",355,IF(head!F$48="S420",420,460))))^0.5*head!$I$40*1000/(S106*3.1416*210000^0.5)</f>
        <v>0.77206954780840764</v>
      </c>
      <c r="AM106" s="14">
        <f t="shared" si="8"/>
        <v>0.9382027325395994</v>
      </c>
      <c r="AN106" s="14">
        <f t="shared" si="9"/>
        <v>0.67969691480808136</v>
      </c>
      <c r="AO106" s="15">
        <f>IF(head!F$48="S235",235,IF(head!F$48="S275",275,IF(head!F$48="S355",355,IF(head!F$48="S420",420,460))))*AN106*J106/1000</f>
        <v>1395.0116340016202</v>
      </c>
      <c r="AP106" s="44" t="str">
        <f t="shared" si="10"/>
        <v>CF CHS 168,3 x 5,6</v>
      </c>
      <c r="AQ106" s="2"/>
    </row>
    <row r="107" spans="1:43" ht="13.5" customHeight="1">
      <c r="A107" s="9" t="s">
        <v>406</v>
      </c>
      <c r="B107" s="30">
        <f t="shared" si="11"/>
        <v>501.54184371068976</v>
      </c>
      <c r="C107" s="11">
        <v>168.3</v>
      </c>
      <c r="D107" s="11"/>
      <c r="E107" s="215" t="s">
        <v>295</v>
      </c>
      <c r="F107" s="11"/>
      <c r="G107" s="11"/>
      <c r="H107" s="33">
        <v>22.469588003529022</v>
      </c>
      <c r="I107" s="12">
        <v>22.898943188309833</v>
      </c>
      <c r="J107" s="12">
        <v>2862.3678985387292</v>
      </c>
      <c r="K107" s="12">
        <v>0.5287300435991622</v>
      </c>
      <c r="L107" s="47">
        <v>9482541.823275933</v>
      </c>
      <c r="M107" s="13">
        <v>112686.17734136581</v>
      </c>
      <c r="N107" s="13">
        <v>148297.7626666665</v>
      </c>
      <c r="O107" s="48">
        <v>57.557199810275698</v>
      </c>
      <c r="P107" s="13">
        <v>9482541.823275933</v>
      </c>
      <c r="Q107" s="13">
        <v>112686.17734136581</v>
      </c>
      <c r="R107" s="13">
        <v>148297.7626666665</v>
      </c>
      <c r="S107" s="12">
        <v>57.557199810275698</v>
      </c>
      <c r="T107" s="47">
        <v>18965083.646551866</v>
      </c>
      <c r="U107" s="34"/>
      <c r="V107" s="117">
        <v>1</v>
      </c>
      <c r="W107" s="118">
        <v>1</v>
      </c>
      <c r="X107" s="118">
        <v>1</v>
      </c>
      <c r="Y107" s="118">
        <v>2</v>
      </c>
      <c r="Z107" s="118">
        <v>2</v>
      </c>
      <c r="AA107" s="119">
        <v>1</v>
      </c>
      <c r="AB107" s="118">
        <v>1</v>
      </c>
      <c r="AC107" s="118">
        <v>2</v>
      </c>
      <c r="AD107" s="118">
        <v>3</v>
      </c>
      <c r="AE107" s="120">
        <v>3</v>
      </c>
      <c r="AF107" s="125">
        <f t="shared" si="6"/>
        <v>184.71771007112147</v>
      </c>
      <c r="AG107" s="123"/>
      <c r="AH107" s="126"/>
      <c r="AI107" s="124"/>
      <c r="AJ107" s="59" t="s">
        <v>58</v>
      </c>
      <c r="AK107" s="59">
        <f t="shared" si="7"/>
        <v>0.49</v>
      </c>
      <c r="AL107" s="14">
        <f>IF(head!F$48="S235",235,IF(head!F$48="S275",275,IF(head!F$48="S355",355,IF(head!F$48="S420",420,460))))^0.5*head!$I$40*1000/(S107*3.1416*210000^0.5)</f>
        <v>0.66600308237445194</v>
      </c>
      <c r="AM107" s="14">
        <f t="shared" si="8"/>
        <v>0.83595080804787614</v>
      </c>
      <c r="AN107" s="14">
        <f t="shared" si="9"/>
        <v>0.74561366224949399</v>
      </c>
      <c r="AO107" s="15">
        <f>IF(head!F$48="S235",235,IF(head!F$48="S275",275,IF(head!F$48="S355",355,IF(head!F$48="S420",420,460))))*AN107*J107/1000</f>
        <v>501.54184371068976</v>
      </c>
      <c r="AP107" s="44" t="str">
        <f t="shared" si="10"/>
        <v>CF CHS 168,3 x 6,3</v>
      </c>
      <c r="AQ107" s="2"/>
    </row>
    <row r="108" spans="1:43" ht="13.5" customHeight="1">
      <c r="A108" s="9" t="s">
        <v>407</v>
      </c>
      <c r="B108" s="30">
        <f t="shared" si="11"/>
        <v>560.53055237428623</v>
      </c>
      <c r="C108" s="11">
        <v>168.3</v>
      </c>
      <c r="D108" s="11"/>
      <c r="E108" s="215">
        <v>6.3</v>
      </c>
      <c r="F108" s="11"/>
      <c r="G108" s="11"/>
      <c r="H108" s="33">
        <v>25.169529278691865</v>
      </c>
      <c r="I108" s="12">
        <v>25.650475698029926</v>
      </c>
      <c r="J108" s="12">
        <v>3206.309462253741</v>
      </c>
      <c r="K108" s="12">
        <v>0.5287300435991622</v>
      </c>
      <c r="L108" s="47">
        <v>10534205.493743008</v>
      </c>
      <c r="M108" s="13">
        <v>125183.66599813438</v>
      </c>
      <c r="N108" s="13">
        <v>165420.54899999988</v>
      </c>
      <c r="O108" s="48">
        <v>57.318943203796081</v>
      </c>
      <c r="P108" s="13">
        <v>10534205.493743008</v>
      </c>
      <c r="Q108" s="13">
        <v>125183.66599813438</v>
      </c>
      <c r="R108" s="13">
        <v>165420.54899999988</v>
      </c>
      <c r="S108" s="12">
        <v>57.318943203796081</v>
      </c>
      <c r="T108" s="47">
        <v>21068410.987486016</v>
      </c>
      <c r="U108" s="34"/>
      <c r="V108" s="117">
        <v>1</v>
      </c>
      <c r="W108" s="118">
        <v>1</v>
      </c>
      <c r="X108" s="118">
        <v>1</v>
      </c>
      <c r="Y108" s="118">
        <v>1</v>
      </c>
      <c r="Z108" s="118">
        <v>2</v>
      </c>
      <c r="AA108" s="119">
        <v>1</v>
      </c>
      <c r="AB108" s="118">
        <v>1</v>
      </c>
      <c r="AC108" s="118">
        <v>2</v>
      </c>
      <c r="AD108" s="118">
        <v>2</v>
      </c>
      <c r="AE108" s="120">
        <v>3</v>
      </c>
      <c r="AF108" s="125">
        <f t="shared" si="6"/>
        <v>164.90299823633168</v>
      </c>
      <c r="AG108" s="123"/>
      <c r="AH108" s="126"/>
      <c r="AI108" s="124"/>
      <c r="AJ108" s="59" t="s">
        <v>58</v>
      </c>
      <c r="AK108" s="59">
        <f t="shared" si="7"/>
        <v>0.49</v>
      </c>
      <c r="AL108" s="14">
        <f>IF(head!F$48="S235",235,IF(head!F$48="S275",275,IF(head!F$48="S355",355,IF(head!F$48="S420",420,460))))^0.5*head!$I$40*1000/(S108*3.1416*210000^0.5)</f>
        <v>0.66877144524791443</v>
      </c>
      <c r="AM108" s="14">
        <f t="shared" si="8"/>
        <v>0.83847662707523118</v>
      </c>
      <c r="AN108" s="14">
        <f t="shared" si="9"/>
        <v>0.74391958142601333</v>
      </c>
      <c r="AO108" s="15">
        <f>IF(head!F$48="S235",235,IF(head!F$48="S275",275,IF(head!F$48="S355",355,IF(head!F$48="S420",420,460))))*AN108*J108/1000</f>
        <v>560.53055237428623</v>
      </c>
      <c r="AP108" s="44" t="str">
        <f t="shared" si="10"/>
        <v>CF CHS 168,3 x 7,1</v>
      </c>
      <c r="AQ108" s="2"/>
    </row>
    <row r="109" spans="1:43" ht="13.5" customHeight="1">
      <c r="A109" s="9" t="s">
        <v>408</v>
      </c>
      <c r="B109" s="30">
        <f t="shared" si="11"/>
        <v>626.94557014512998</v>
      </c>
      <c r="C109" s="11">
        <v>168.3</v>
      </c>
      <c r="D109" s="11"/>
      <c r="E109" s="215" t="s">
        <v>299</v>
      </c>
      <c r="F109" s="11"/>
      <c r="G109" s="11"/>
      <c r="H109" s="33">
        <v>28.225582647509697</v>
      </c>
      <c r="I109" s="12">
        <v>28.764924991092684</v>
      </c>
      <c r="J109" s="12">
        <v>3595.6156238865856</v>
      </c>
      <c r="K109" s="12">
        <v>0.5287300435991622</v>
      </c>
      <c r="L109" s="47">
        <v>11701863.630145952</v>
      </c>
      <c r="M109" s="13">
        <v>139059.57968087879</v>
      </c>
      <c r="N109" s="13">
        <v>184615.92766666645</v>
      </c>
      <c r="O109" s="48">
        <v>57.048060878525945</v>
      </c>
      <c r="P109" s="13">
        <v>11701863.630145952</v>
      </c>
      <c r="Q109" s="13">
        <v>139059.57968087879</v>
      </c>
      <c r="R109" s="13">
        <v>184615.92766666645</v>
      </c>
      <c r="S109" s="12">
        <v>57.048060878525945</v>
      </c>
      <c r="T109" s="47">
        <v>23403727.260291904</v>
      </c>
      <c r="U109" s="34"/>
      <c r="V109" s="117">
        <v>1</v>
      </c>
      <c r="W109" s="118">
        <v>1</v>
      </c>
      <c r="X109" s="118">
        <v>1</v>
      </c>
      <c r="Y109" s="118">
        <v>1</v>
      </c>
      <c r="Z109" s="118">
        <v>1</v>
      </c>
      <c r="AA109" s="119">
        <v>1</v>
      </c>
      <c r="AB109" s="118">
        <v>1</v>
      </c>
      <c r="AC109" s="118">
        <v>1</v>
      </c>
      <c r="AD109" s="118">
        <v>2</v>
      </c>
      <c r="AE109" s="120">
        <v>2</v>
      </c>
      <c r="AF109" s="125">
        <f t="shared" si="6"/>
        <v>147.04854436794483</v>
      </c>
      <c r="AG109" s="123"/>
      <c r="AH109" s="126"/>
      <c r="AI109" s="124"/>
      <c r="AJ109" s="59" t="s">
        <v>58</v>
      </c>
      <c r="AK109" s="59">
        <f t="shared" si="7"/>
        <v>0.49</v>
      </c>
      <c r="AL109" s="14">
        <f>IF(head!F$48="S235",235,IF(head!F$48="S275",275,IF(head!F$48="S355",355,IF(head!F$48="S420",420,460))))^0.5*head!$I$40*1000/(S109*3.1416*210000^0.5)</f>
        <v>0.67194698463300884</v>
      </c>
      <c r="AM109" s="14">
        <f t="shared" si="8"/>
        <v>0.84138338631378362</v>
      </c>
      <c r="AN109" s="14">
        <f t="shared" si="9"/>
        <v>0.74197405091246393</v>
      </c>
      <c r="AO109" s="15">
        <f>IF(head!F$48="S235",235,IF(head!F$48="S275",275,IF(head!F$48="S355",355,IF(head!F$48="S420",420,460))))*AN109*J109/1000</f>
        <v>626.94557014512998</v>
      </c>
      <c r="AP109" s="44" t="str">
        <f t="shared" si="10"/>
        <v>CF CHS 168,3 x 8</v>
      </c>
      <c r="AQ109" s="2"/>
    </row>
    <row r="110" spans="1:43" ht="13.5" customHeight="1">
      <c r="A110" s="9" t="s">
        <v>409</v>
      </c>
      <c r="B110" s="30">
        <f t="shared" si="11"/>
        <v>700.39018338640847</v>
      </c>
      <c r="C110" s="11">
        <v>168.3</v>
      </c>
      <c r="D110" s="11"/>
      <c r="E110" s="215" t="s">
        <v>301</v>
      </c>
      <c r="F110" s="11"/>
      <c r="G110" s="11"/>
      <c r="H110" s="33">
        <v>31.625910588863864</v>
      </c>
      <c r="I110" s="12">
        <v>32.230227351708393</v>
      </c>
      <c r="J110" s="12">
        <v>4028.7784189635495</v>
      </c>
      <c r="K110" s="12">
        <v>0.5287300435991622</v>
      </c>
      <c r="L110" s="47">
        <v>12972711.832819851</v>
      </c>
      <c r="M110" s="13">
        <v>154161.7567774195</v>
      </c>
      <c r="N110" s="13">
        <v>205739.38666666663</v>
      </c>
      <c r="O110" s="48">
        <v>56.74514296395774</v>
      </c>
      <c r="P110" s="13">
        <v>12972711.832819851</v>
      </c>
      <c r="Q110" s="13">
        <v>154161.7567774195</v>
      </c>
      <c r="R110" s="13">
        <v>205739.38666666663</v>
      </c>
      <c r="S110" s="12">
        <v>56.74514296395774</v>
      </c>
      <c r="T110" s="47">
        <v>25945423.665639702</v>
      </c>
      <c r="U110" s="34"/>
      <c r="V110" s="117">
        <v>1</v>
      </c>
      <c r="W110" s="118">
        <v>1</v>
      </c>
      <c r="X110" s="118">
        <v>1</v>
      </c>
      <c r="Y110" s="118">
        <v>1</v>
      </c>
      <c r="Z110" s="118">
        <v>1</v>
      </c>
      <c r="AA110" s="119">
        <v>1</v>
      </c>
      <c r="AB110" s="118">
        <v>1</v>
      </c>
      <c r="AC110" s="118">
        <v>1</v>
      </c>
      <c r="AD110" s="118">
        <v>2</v>
      </c>
      <c r="AE110" s="120">
        <v>2</v>
      </c>
      <c r="AF110" s="125">
        <f t="shared" si="6"/>
        <v>131.23830318153466</v>
      </c>
      <c r="AG110" s="123"/>
      <c r="AH110" s="126"/>
      <c r="AI110" s="124"/>
      <c r="AJ110" s="59" t="s">
        <v>58</v>
      </c>
      <c r="AK110" s="59">
        <f t="shared" si="7"/>
        <v>0.49</v>
      </c>
      <c r="AL110" s="14">
        <f>IF(head!F$48="S235",235,IF(head!F$48="S275",275,IF(head!F$48="S355",355,IF(head!F$48="S420",420,460))))^0.5*head!$I$40*1000/(S110*3.1416*210000^0.5)</f>
        <v>0.6755339837778469</v>
      </c>
      <c r="AM110" s="14">
        <f t="shared" si="8"/>
        <v>0.84467890764495657</v>
      </c>
      <c r="AN110" s="14">
        <f t="shared" si="9"/>
        <v>0.73977356140073802</v>
      </c>
      <c r="AO110" s="15">
        <f>IF(head!F$48="S235",235,IF(head!F$48="S275",275,IF(head!F$48="S355",355,IF(head!F$48="S420",420,460))))*AN110*J110/1000</f>
        <v>700.39018338640847</v>
      </c>
      <c r="AP110" s="44" t="str">
        <f t="shared" si="10"/>
        <v>CF CHS 168,3 x 8,8</v>
      </c>
      <c r="AQ110" s="2"/>
    </row>
    <row r="111" spans="1:43" ht="13.5" customHeight="1">
      <c r="A111" s="9" t="s">
        <v>410</v>
      </c>
      <c r="B111" s="30">
        <f t="shared" si="11"/>
        <v>764.54681682953481</v>
      </c>
      <c r="C111" s="11">
        <v>168.3</v>
      </c>
      <c r="D111" s="11"/>
      <c r="E111" s="215" t="s">
        <v>303</v>
      </c>
      <c r="F111" s="11"/>
      <c r="G111" s="11"/>
      <c r="H111" s="33">
        <v>34.61488467134226</v>
      </c>
      <c r="I111" s="12">
        <v>35.276315588629053</v>
      </c>
      <c r="J111" s="12">
        <v>4409.5394485786319</v>
      </c>
      <c r="K111" s="12">
        <v>0.5287300435991622</v>
      </c>
      <c r="L111" s="47">
        <v>14065157.586450065</v>
      </c>
      <c r="M111" s="13">
        <v>167143.8810035658</v>
      </c>
      <c r="N111" s="13">
        <v>224101.35733333323</v>
      </c>
      <c r="O111" s="48">
        <v>56.477528717180974</v>
      </c>
      <c r="P111" s="13">
        <v>14065157.586450065</v>
      </c>
      <c r="Q111" s="13">
        <v>167143.8810035658</v>
      </c>
      <c r="R111" s="13">
        <v>224101.35733333323</v>
      </c>
      <c r="S111" s="12">
        <v>56.477528717180974</v>
      </c>
      <c r="T111" s="47">
        <v>28130315.172900129</v>
      </c>
      <c r="U111" s="34"/>
      <c r="V111" s="117">
        <v>1</v>
      </c>
      <c r="W111" s="118">
        <v>1</v>
      </c>
      <c r="X111" s="118">
        <v>1</v>
      </c>
      <c r="Y111" s="118">
        <v>1</v>
      </c>
      <c r="Z111" s="118">
        <v>1</v>
      </c>
      <c r="AA111" s="119">
        <v>1</v>
      </c>
      <c r="AB111" s="118">
        <v>1</v>
      </c>
      <c r="AC111" s="118">
        <v>1</v>
      </c>
      <c r="AD111" s="118">
        <v>1</v>
      </c>
      <c r="AE111" s="120">
        <v>2</v>
      </c>
      <c r="AF111" s="125">
        <f t="shared" si="6"/>
        <v>119.90595611285272</v>
      </c>
      <c r="AG111" s="123"/>
      <c r="AH111" s="126"/>
      <c r="AI111" s="124"/>
      <c r="AJ111" s="59" t="s">
        <v>58</v>
      </c>
      <c r="AK111" s="59">
        <f t="shared" si="7"/>
        <v>0.49</v>
      </c>
      <c r="AL111" s="14">
        <f>IF(head!F$48="S235",235,IF(head!F$48="S275",275,IF(head!F$48="S355",355,IF(head!F$48="S420",420,460))))^0.5*head!$I$40*1000/(S111*3.1416*210000^0.5)</f>
        <v>0.67873494745928042</v>
      </c>
      <c r="AM111" s="14">
        <f t="shared" si="8"/>
        <v>0.84763062657879973</v>
      </c>
      <c r="AN111" s="14">
        <f t="shared" si="9"/>
        <v>0.73780737146179975</v>
      </c>
      <c r="AO111" s="15">
        <f>IF(head!F$48="S235",235,IF(head!F$48="S275",275,IF(head!F$48="S355",355,IF(head!F$48="S420",420,460))))*AN111*J111/1000</f>
        <v>764.54681682953481</v>
      </c>
      <c r="AP111" s="44" t="str">
        <f t="shared" si="10"/>
        <v>CF CHS 168,3 x 10</v>
      </c>
      <c r="AQ111" s="2"/>
    </row>
    <row r="112" spans="1:43" ht="13.5" customHeight="1">
      <c r="A112" s="9" t="s">
        <v>411</v>
      </c>
      <c r="B112" s="30">
        <f t="shared" si="11"/>
        <v>858.79958706635307</v>
      </c>
      <c r="C112" s="11">
        <v>168.3</v>
      </c>
      <c r="D112" s="11"/>
      <c r="E112" s="215" t="s">
        <v>305</v>
      </c>
      <c r="F112" s="11"/>
      <c r="G112" s="11"/>
      <c r="H112" s="33">
        <v>39.039158189466242</v>
      </c>
      <c r="I112" s="12">
        <v>39.785129365061138</v>
      </c>
      <c r="J112" s="12">
        <v>4973.1411706326426</v>
      </c>
      <c r="K112" s="12">
        <v>0.5287300435991622</v>
      </c>
      <c r="L112" s="47">
        <v>15639838.958302241</v>
      </c>
      <c r="M112" s="13">
        <v>185856.67211292026</v>
      </c>
      <c r="N112" s="13">
        <v>250922.23333333331</v>
      </c>
      <c r="O112" s="48">
        <v>56.079062492163693</v>
      </c>
      <c r="P112" s="13">
        <v>15639838.958302241</v>
      </c>
      <c r="Q112" s="13">
        <v>185856.67211292026</v>
      </c>
      <c r="R112" s="13">
        <v>250922.23333333331</v>
      </c>
      <c r="S112" s="12">
        <v>56.079062492163693</v>
      </c>
      <c r="T112" s="47">
        <v>31279677.916604482</v>
      </c>
      <c r="U112" s="34"/>
      <c r="V112" s="117">
        <v>1</v>
      </c>
      <c r="W112" s="118">
        <v>1</v>
      </c>
      <c r="X112" s="118">
        <v>1</v>
      </c>
      <c r="Y112" s="118">
        <v>1</v>
      </c>
      <c r="Z112" s="118">
        <v>1</v>
      </c>
      <c r="AA112" s="119">
        <v>1</v>
      </c>
      <c r="AB112" s="118">
        <v>1</v>
      </c>
      <c r="AC112" s="118">
        <v>1</v>
      </c>
      <c r="AD112" s="118">
        <v>1</v>
      </c>
      <c r="AE112" s="120">
        <v>1</v>
      </c>
      <c r="AF112" s="125">
        <f t="shared" si="6"/>
        <v>106.31711939355654</v>
      </c>
      <c r="AG112" s="123"/>
      <c r="AH112" s="126"/>
      <c r="AI112" s="124"/>
      <c r="AJ112" s="59" t="s">
        <v>58</v>
      </c>
      <c r="AK112" s="59">
        <f t="shared" si="7"/>
        <v>0.49</v>
      </c>
      <c r="AL112" s="14">
        <f>IF(head!F$48="S235",235,IF(head!F$48="S275",275,IF(head!F$48="S355",355,IF(head!F$48="S420",420,460))))^0.5*head!$I$40*1000/(S112*3.1416*210000^0.5)</f>
        <v>0.68355765561955317</v>
      </c>
      <c r="AM112" s="14">
        <f t="shared" si="8"/>
        <v>0.85209715990484036</v>
      </c>
      <c r="AN112" s="14">
        <f t="shared" si="9"/>
        <v>0.73484065755507932</v>
      </c>
      <c r="AO112" s="15">
        <f>IF(head!F$48="S235",235,IF(head!F$48="S275",275,IF(head!F$48="S355",355,IF(head!F$48="S420",420,460))))*AN112*J112/1000</f>
        <v>858.79958706635307</v>
      </c>
      <c r="AP112" s="44" t="str">
        <f t="shared" si="10"/>
        <v>CF CHS 168,3 x 12,5</v>
      </c>
      <c r="AQ112" s="2"/>
    </row>
    <row r="113" spans="1:43" ht="13.5" customHeight="1">
      <c r="A113" s="9" t="s">
        <v>412</v>
      </c>
      <c r="B113" s="30">
        <f t="shared" si="11"/>
        <v>1047.5682251282929</v>
      </c>
      <c r="C113" s="11">
        <v>168.3</v>
      </c>
      <c r="D113" s="11"/>
      <c r="E113" s="215" t="s">
        <v>307</v>
      </c>
      <c r="F113" s="11"/>
      <c r="G113" s="11"/>
      <c r="H113" s="33">
        <v>48.028275788999053</v>
      </c>
      <c r="I113" s="12">
        <v>48.946013542928974</v>
      </c>
      <c r="J113" s="12">
        <v>6118.2516928661225</v>
      </c>
      <c r="K113" s="12">
        <v>0.5287300435991622</v>
      </c>
      <c r="L113" s="47">
        <v>18683526.981129147</v>
      </c>
      <c r="M113" s="13">
        <v>222026.4644222121</v>
      </c>
      <c r="N113" s="13">
        <v>304071.54166666669</v>
      </c>
      <c r="O113" s="48">
        <v>55.26062115105114</v>
      </c>
      <c r="P113" s="13">
        <v>18683526.981129147</v>
      </c>
      <c r="Q113" s="13">
        <v>222026.4644222121</v>
      </c>
      <c r="R113" s="13">
        <v>304071.54166666669</v>
      </c>
      <c r="S113" s="12">
        <v>55.26062115105114</v>
      </c>
      <c r="T113" s="47">
        <v>37367053.962258294</v>
      </c>
      <c r="U113" s="34"/>
      <c r="V113" s="117">
        <v>1</v>
      </c>
      <c r="W113" s="118">
        <v>1</v>
      </c>
      <c r="X113" s="118">
        <v>1</v>
      </c>
      <c r="Y113" s="118">
        <v>1</v>
      </c>
      <c r="Z113" s="118">
        <v>1</v>
      </c>
      <c r="AA113" s="119">
        <v>1</v>
      </c>
      <c r="AB113" s="118">
        <v>1</v>
      </c>
      <c r="AC113" s="118">
        <v>1</v>
      </c>
      <c r="AD113" s="118">
        <v>1</v>
      </c>
      <c r="AE113" s="120">
        <v>1</v>
      </c>
      <c r="AF113" s="125">
        <f t="shared" si="6"/>
        <v>86.418485237483949</v>
      </c>
      <c r="AG113" s="123"/>
      <c r="AH113" s="126"/>
      <c r="AI113" s="124"/>
      <c r="AJ113" s="59" t="s">
        <v>58</v>
      </c>
      <c r="AK113" s="59">
        <f t="shared" si="7"/>
        <v>0.49</v>
      </c>
      <c r="AL113" s="14">
        <f>IF(head!F$48="S235",235,IF(head!F$48="S275",275,IF(head!F$48="S355",355,IF(head!F$48="S420",420,460))))^0.5*head!$I$40*1000/(S113*3.1416*210000^0.5)</f>
        <v>0.69368153466289217</v>
      </c>
      <c r="AM113" s="14">
        <f t="shared" si="8"/>
        <v>0.86154901175854126</v>
      </c>
      <c r="AN113" s="14">
        <f t="shared" si="9"/>
        <v>0.72859655862200312</v>
      </c>
      <c r="AO113" s="15">
        <f>IF(head!F$48="S235",235,IF(head!F$48="S275",275,IF(head!F$48="S355",355,IF(head!F$48="S420",420,460))))*AN113*J113/1000</f>
        <v>1047.5682251282929</v>
      </c>
      <c r="AP113" s="44" t="str">
        <f t="shared" si="10"/>
        <v>CF CHS 168,3 x 14,2</v>
      </c>
      <c r="AQ113" s="2"/>
    </row>
    <row r="114" spans="1:43" ht="13.5" customHeight="1">
      <c r="A114" s="9" t="s">
        <v>413</v>
      </c>
      <c r="B114" s="30">
        <f t="shared" si="11"/>
        <v>1170.1201185065916</v>
      </c>
      <c r="C114" s="11">
        <v>168.3</v>
      </c>
      <c r="D114" s="11"/>
      <c r="E114" s="215" t="s">
        <v>309</v>
      </c>
      <c r="F114" s="11"/>
      <c r="G114" s="11"/>
      <c r="H114" s="33">
        <v>53.964792630040321</v>
      </c>
      <c r="I114" s="12">
        <v>54.99596701150606</v>
      </c>
      <c r="J114" s="12">
        <v>6874.4958764382582</v>
      </c>
      <c r="K114" s="12">
        <v>0.5287300435991622</v>
      </c>
      <c r="L114" s="47">
        <v>20579190.09651098</v>
      </c>
      <c r="M114" s="13">
        <v>244553.65533584051</v>
      </c>
      <c r="N114" s="13">
        <v>338159.13133333332</v>
      </c>
      <c r="O114" s="48">
        <v>54.713401009259151</v>
      </c>
      <c r="P114" s="13">
        <v>20579190.09651098</v>
      </c>
      <c r="Q114" s="13">
        <v>244553.65533584051</v>
      </c>
      <c r="R114" s="13">
        <v>338159.13133333332</v>
      </c>
      <c r="S114" s="12">
        <v>54.713401009259151</v>
      </c>
      <c r="T114" s="47">
        <v>41158380.193021961</v>
      </c>
      <c r="U114" s="34"/>
      <c r="V114" s="117">
        <v>1</v>
      </c>
      <c r="W114" s="118">
        <v>1</v>
      </c>
      <c r="X114" s="118">
        <v>1</v>
      </c>
      <c r="Y114" s="118">
        <v>1</v>
      </c>
      <c r="Z114" s="118">
        <v>1</v>
      </c>
      <c r="AA114" s="119">
        <v>1</v>
      </c>
      <c r="AB114" s="118">
        <v>1</v>
      </c>
      <c r="AC114" s="118">
        <v>1</v>
      </c>
      <c r="AD114" s="118">
        <v>1</v>
      </c>
      <c r="AE114" s="120">
        <v>1</v>
      </c>
      <c r="AF114" s="125">
        <f t="shared" si="6"/>
        <v>76.911827878366879</v>
      </c>
      <c r="AG114" s="123"/>
      <c r="AH114" s="126"/>
      <c r="AI114" s="124"/>
      <c r="AJ114" s="59" t="s">
        <v>58</v>
      </c>
      <c r="AK114" s="59">
        <f t="shared" si="7"/>
        <v>0.49</v>
      </c>
      <c r="AL114" s="14">
        <f>IF(head!F$48="S235",235,IF(head!F$48="S275",275,IF(head!F$48="S355",355,IF(head!F$48="S420",420,460))))^0.5*head!$I$40*1000/(S114*3.1416*210000^0.5)</f>
        <v>0.70061944202661952</v>
      </c>
      <c r="AM114" s="14">
        <f t="shared" si="8"/>
        <v>0.86808556456936758</v>
      </c>
      <c r="AN114" s="14">
        <f t="shared" si="9"/>
        <v>0.72430540891041284</v>
      </c>
      <c r="AO114" s="15">
        <f>IF(head!F$48="S235",235,IF(head!F$48="S275",275,IF(head!F$48="S355",355,IF(head!F$48="S420",420,460))))*AN114*J114/1000</f>
        <v>1170.1201185065916</v>
      </c>
      <c r="AP114" s="44" t="str">
        <f t="shared" si="10"/>
        <v>CF CHS 168,3 x 16</v>
      </c>
      <c r="AQ114" s="2"/>
    </row>
    <row r="115" spans="1:43" ht="13.5" customHeight="1">
      <c r="A115" s="9" t="s">
        <v>414</v>
      </c>
      <c r="B115" s="30">
        <f t="shared" si="11"/>
        <v>1294.8065896618573</v>
      </c>
      <c r="C115" s="11">
        <v>168.3</v>
      </c>
      <c r="D115" s="11"/>
      <c r="E115" s="215" t="s">
        <v>311</v>
      </c>
      <c r="F115" s="11"/>
      <c r="G115" s="11"/>
      <c r="H115" s="33">
        <v>60.095148879400725</v>
      </c>
      <c r="I115" s="12">
        <v>61.243463826140868</v>
      </c>
      <c r="J115" s="12">
        <v>7655.4329782676086</v>
      </c>
      <c r="K115" s="12">
        <v>0.5287300435991622</v>
      </c>
      <c r="L115" s="47">
        <v>22441222.356114678</v>
      </c>
      <c r="M115" s="13">
        <v>266681.19258603296</v>
      </c>
      <c r="N115" s="13">
        <v>372489.97333333339</v>
      </c>
      <c r="O115" s="48">
        <v>54.142508715426189</v>
      </c>
      <c r="P115" s="13">
        <v>22441222.356114678</v>
      </c>
      <c r="Q115" s="13">
        <v>266681.19258603296</v>
      </c>
      <c r="R115" s="13">
        <v>372489.97333333339</v>
      </c>
      <c r="S115" s="12">
        <v>54.142508715426189</v>
      </c>
      <c r="T115" s="47">
        <v>44882444.712229356</v>
      </c>
      <c r="U115" s="34"/>
      <c r="V115" s="117">
        <v>1</v>
      </c>
      <c r="W115" s="118">
        <v>1</v>
      </c>
      <c r="X115" s="118">
        <v>1</v>
      </c>
      <c r="Y115" s="118">
        <v>1</v>
      </c>
      <c r="Z115" s="118">
        <v>1</v>
      </c>
      <c r="AA115" s="119">
        <v>1</v>
      </c>
      <c r="AB115" s="118">
        <v>1</v>
      </c>
      <c r="AC115" s="118">
        <v>1</v>
      </c>
      <c r="AD115" s="118">
        <v>1</v>
      </c>
      <c r="AE115" s="120">
        <v>1</v>
      </c>
      <c r="AF115" s="125">
        <f t="shared" si="6"/>
        <v>69.065988181221272</v>
      </c>
      <c r="AG115" s="123"/>
      <c r="AH115" s="126"/>
      <c r="AI115" s="124"/>
      <c r="AJ115" s="59" t="s">
        <v>58</v>
      </c>
      <c r="AK115" s="59">
        <f t="shared" si="7"/>
        <v>0.49</v>
      </c>
      <c r="AL115" s="14">
        <f>IF(head!F$48="S235",235,IF(head!F$48="S275",275,IF(head!F$48="S355",355,IF(head!F$48="S420",420,460))))^0.5*head!$I$40*1000/(S115*3.1416*210000^0.5)</f>
        <v>0.70800695047150597</v>
      </c>
      <c r="AM115" s="14">
        <f t="shared" si="8"/>
        <v>0.87509862382349968</v>
      </c>
      <c r="AN115" s="14">
        <f t="shared" si="9"/>
        <v>0.71972614622820286</v>
      </c>
      <c r="AO115" s="15">
        <f>IF(head!F$48="S235",235,IF(head!F$48="S275",275,IF(head!F$48="S355",355,IF(head!F$48="S420",420,460))))*AN115*J115/1000</f>
        <v>1294.8065896618573</v>
      </c>
      <c r="AP115" s="44" t="str">
        <f t="shared" si="10"/>
        <v>CF CHS 168,3 x 20</v>
      </c>
      <c r="AQ115" s="2"/>
    </row>
    <row r="116" spans="1:43" ht="13.5" customHeight="1">
      <c r="A116" s="9" t="s">
        <v>415</v>
      </c>
      <c r="B116" s="30">
        <f t="shared" si="11"/>
        <v>1553.4771720984893</v>
      </c>
      <c r="C116" s="11">
        <v>168.3</v>
      </c>
      <c r="D116" s="11"/>
      <c r="E116" s="215" t="s">
        <v>315</v>
      </c>
      <c r="F116" s="11"/>
      <c r="G116" s="11"/>
      <c r="H116" s="33">
        <v>73.146015912796514</v>
      </c>
      <c r="I116" s="12">
        <v>74.543710484378607</v>
      </c>
      <c r="J116" s="12">
        <v>9317.9638105473259</v>
      </c>
      <c r="K116" s="12">
        <v>0.5287300435991622</v>
      </c>
      <c r="L116" s="47">
        <v>26082017.329195898</v>
      </c>
      <c r="M116" s="13">
        <v>309946.72999638616</v>
      </c>
      <c r="N116" s="13">
        <v>442524.46666666673</v>
      </c>
      <c r="O116" s="48">
        <v>52.906627656655651</v>
      </c>
      <c r="P116" s="13">
        <v>26082017.329195898</v>
      </c>
      <c r="Q116" s="13">
        <v>309946.72999638616</v>
      </c>
      <c r="R116" s="13">
        <v>442524.46666666673</v>
      </c>
      <c r="S116" s="12">
        <v>52.906627656655651</v>
      </c>
      <c r="T116" s="47">
        <v>52164034.658391796</v>
      </c>
      <c r="U116" s="34"/>
      <c r="V116" s="117">
        <v>1</v>
      </c>
      <c r="W116" s="118">
        <v>1</v>
      </c>
      <c r="X116" s="118">
        <v>1</v>
      </c>
      <c r="Y116" s="118">
        <v>1</v>
      </c>
      <c r="Z116" s="118">
        <v>1</v>
      </c>
      <c r="AA116" s="119">
        <v>1</v>
      </c>
      <c r="AB116" s="118">
        <v>1</v>
      </c>
      <c r="AC116" s="118">
        <v>1</v>
      </c>
      <c r="AD116" s="118">
        <v>1</v>
      </c>
      <c r="AE116" s="120">
        <v>1</v>
      </c>
      <c r="AF116" s="125">
        <f t="shared" si="6"/>
        <v>56.743088334457191</v>
      </c>
      <c r="AG116" s="123"/>
      <c r="AH116" s="126"/>
      <c r="AI116" s="124"/>
      <c r="AJ116" s="59" t="s">
        <v>58</v>
      </c>
      <c r="AK116" s="59">
        <f t="shared" si="7"/>
        <v>0.49</v>
      </c>
      <c r="AL116" s="14">
        <f>IF(head!F$48="S235",235,IF(head!F$48="S275",275,IF(head!F$48="S355",355,IF(head!F$48="S420",420,460))))^0.5*head!$I$40*1000/(S116*3.1416*210000^0.5)</f>
        <v>0.72454575512267616</v>
      </c>
      <c r="AM116" s="14">
        <f t="shared" si="8"/>
        <v>0.89099698563820029</v>
      </c>
      <c r="AN116" s="14">
        <f t="shared" si="9"/>
        <v>0.70944052716573236</v>
      </c>
      <c r="AO116" s="15">
        <f>IF(head!F$48="S235",235,IF(head!F$48="S275",275,IF(head!F$48="S355",355,IF(head!F$48="S420",420,460))))*AN116*J116/1000</f>
        <v>1553.4771720984893</v>
      </c>
      <c r="AP116" s="44" t="str">
        <f t="shared" si="10"/>
        <v>CF CHS 177,8 x 5</v>
      </c>
      <c r="AQ116" s="2"/>
    </row>
    <row r="117" spans="1:43" ht="13.5" customHeight="1">
      <c r="A117" s="9" t="s">
        <v>199</v>
      </c>
      <c r="B117" s="30">
        <f t="shared" si="11"/>
        <v>490.62121999851814</v>
      </c>
      <c r="C117" s="11">
        <v>177.8</v>
      </c>
      <c r="D117" s="11"/>
      <c r="E117" s="215">
        <v>5</v>
      </c>
      <c r="F117" s="11"/>
      <c r="G117" s="11"/>
      <c r="H117" s="33">
        <v>21.307538013707411</v>
      </c>
      <c r="I117" s="12">
        <v>21.714688421612649</v>
      </c>
      <c r="J117" s="12">
        <v>2714.3360527015811</v>
      </c>
      <c r="K117" s="12">
        <v>0.55857517380826527</v>
      </c>
      <c r="L117" s="47">
        <v>10139687.330152292</v>
      </c>
      <c r="M117" s="13">
        <v>114057.22531104939</v>
      </c>
      <c r="N117" s="13">
        <v>149340.8666666667</v>
      </c>
      <c r="O117" s="48">
        <v>61.119595875627326</v>
      </c>
      <c r="P117" s="13">
        <v>10139687.330152292</v>
      </c>
      <c r="Q117" s="13">
        <v>114057.22531104939</v>
      </c>
      <c r="R117" s="13">
        <v>149340.8666666667</v>
      </c>
      <c r="S117" s="12">
        <v>61.119595875627326</v>
      </c>
      <c r="T117" s="47">
        <v>20279374.660304584</v>
      </c>
      <c r="U117" s="34"/>
      <c r="V117" s="117">
        <v>1</v>
      </c>
      <c r="W117" s="118">
        <v>1</v>
      </c>
      <c r="X117" s="118">
        <v>2</v>
      </c>
      <c r="Y117" s="118">
        <v>2</v>
      </c>
      <c r="Z117" s="118">
        <v>2</v>
      </c>
      <c r="AA117" s="119">
        <v>1</v>
      </c>
      <c r="AB117" s="118">
        <v>2</v>
      </c>
      <c r="AC117" s="118">
        <v>3</v>
      </c>
      <c r="AD117" s="118">
        <v>3</v>
      </c>
      <c r="AE117" s="120">
        <v>4</v>
      </c>
      <c r="AF117" s="127">
        <f t="shared" si="6"/>
        <v>205.78703703703707</v>
      </c>
      <c r="AG117" s="128"/>
      <c r="AH117" s="129"/>
      <c r="AI117" s="130"/>
      <c r="AJ117" s="59" t="s">
        <v>58</v>
      </c>
      <c r="AK117" s="59">
        <f t="shared" si="7"/>
        <v>0.49</v>
      </c>
      <c r="AL117" s="14">
        <f>IF(head!F$48="S235",235,IF(head!F$48="S275",275,IF(head!F$48="S355",355,IF(head!F$48="S420",420,460))))^0.5*head!$I$40*1000/(S117*3.1416*210000^0.5)</f>
        <v>0.62718465227568687</v>
      </c>
      <c r="AM117" s="14">
        <f t="shared" si="8"/>
        <v>0.80134053383263038</v>
      </c>
      <c r="AN117" s="14">
        <f t="shared" si="9"/>
        <v>0.7691567410218717</v>
      </c>
      <c r="AO117" s="15">
        <f>IF(head!F$48="S235",235,IF(head!F$48="S275",275,IF(head!F$48="S355",355,IF(head!F$48="S420",420,460))))*AN117*J117/1000</f>
        <v>490.62121999851814</v>
      </c>
      <c r="AP117" s="44" t="str">
        <f t="shared" si="10"/>
        <v>CF CHS 177,8 x 6,3</v>
      </c>
      <c r="AQ117" s="2"/>
    </row>
    <row r="118" spans="1:43" ht="13.5" customHeight="1">
      <c r="A118" s="9" t="s">
        <v>416</v>
      </c>
      <c r="B118" s="30">
        <f t="shared" si="11"/>
        <v>611.32769659532198</v>
      </c>
      <c r="C118" s="11">
        <v>177.8</v>
      </c>
      <c r="D118" s="11"/>
      <c r="E118" s="215" t="s">
        <v>297</v>
      </c>
      <c r="F118" s="11"/>
      <c r="G118" s="11"/>
      <c r="H118" s="33">
        <v>26.645520193183067</v>
      </c>
      <c r="I118" s="12">
        <v>27.154670260568732</v>
      </c>
      <c r="J118" s="12">
        <v>3394.3337825710914</v>
      </c>
      <c r="K118" s="12">
        <v>0.55857517380826527</v>
      </c>
      <c r="L118" s="47">
        <v>12496214.363032106</v>
      </c>
      <c r="M118" s="13">
        <v>140564.8409789888</v>
      </c>
      <c r="N118" s="13">
        <v>185380.52400000006</v>
      </c>
      <c r="O118" s="48">
        <v>60.675303872333437</v>
      </c>
      <c r="P118" s="13">
        <v>12496214.363032106</v>
      </c>
      <c r="Q118" s="13">
        <v>140564.8409789888</v>
      </c>
      <c r="R118" s="13">
        <v>185380.52400000006</v>
      </c>
      <c r="S118" s="12">
        <v>60.675303872333437</v>
      </c>
      <c r="T118" s="47">
        <v>24992428.726064213</v>
      </c>
      <c r="U118" s="34"/>
      <c r="V118" s="117">
        <v>1</v>
      </c>
      <c r="W118" s="118">
        <v>1</v>
      </c>
      <c r="X118" s="118">
        <v>1</v>
      </c>
      <c r="Y118" s="118">
        <v>2</v>
      </c>
      <c r="Z118" s="118">
        <v>2</v>
      </c>
      <c r="AA118" s="119">
        <v>1</v>
      </c>
      <c r="AB118" s="118">
        <v>1</v>
      </c>
      <c r="AC118" s="118">
        <v>2</v>
      </c>
      <c r="AD118" s="118">
        <v>2</v>
      </c>
      <c r="AE118" s="120">
        <v>3</v>
      </c>
      <c r="AF118" s="125">
        <f t="shared" si="6"/>
        <v>164.56106252024625</v>
      </c>
      <c r="AG118" s="123"/>
      <c r="AH118" s="126"/>
      <c r="AI118" s="124"/>
      <c r="AJ118" s="59" t="s">
        <v>58</v>
      </c>
      <c r="AK118" s="59">
        <f t="shared" si="7"/>
        <v>0.49</v>
      </c>
      <c r="AL118" s="14">
        <f>IF(head!F$48="S235",235,IF(head!F$48="S275",275,IF(head!F$48="S355",355,IF(head!F$48="S420",420,460))))^0.5*head!$I$40*1000/(S118*3.1416*210000^0.5)</f>
        <v>0.63177718181919029</v>
      </c>
      <c r="AM118" s="14">
        <f t="shared" si="8"/>
        <v>0.80535661327940067</v>
      </c>
      <c r="AN118" s="14">
        <f t="shared" si="9"/>
        <v>0.76639323656221214</v>
      </c>
      <c r="AO118" s="15">
        <f>IF(head!F$48="S235",235,IF(head!F$48="S275",275,IF(head!F$48="S355",355,IF(head!F$48="S420",420,460))))*AN118*J118/1000</f>
        <v>611.32769659532198</v>
      </c>
      <c r="AP118" s="44" t="str">
        <f t="shared" si="10"/>
        <v>CF CHS 177,8 x 8</v>
      </c>
      <c r="AQ118" s="2"/>
    </row>
    <row r="119" spans="1:43" ht="13.5" customHeight="1">
      <c r="A119" s="9" t="s">
        <v>417</v>
      </c>
      <c r="B119" s="30">
        <f t="shared" si="11"/>
        <v>764.93499713391134</v>
      </c>
      <c r="C119" s="11">
        <v>177.8</v>
      </c>
      <c r="D119" s="11"/>
      <c r="E119" s="215" t="s">
        <v>301</v>
      </c>
      <c r="F119" s="11"/>
      <c r="G119" s="11"/>
      <c r="H119" s="33">
        <v>33.500184765995527</v>
      </c>
      <c r="I119" s="12">
        <v>34.140315685090982</v>
      </c>
      <c r="J119" s="12">
        <v>4267.5394606363734</v>
      </c>
      <c r="K119" s="12">
        <v>0.55857517380826527</v>
      </c>
      <c r="L119" s="47">
        <v>15414373.869515892</v>
      </c>
      <c r="M119" s="13">
        <v>173390.032278019</v>
      </c>
      <c r="N119" s="13">
        <v>230826.98666666663</v>
      </c>
      <c r="O119" s="48">
        <v>60.09995840264785</v>
      </c>
      <c r="P119" s="13">
        <v>15414373.869515892</v>
      </c>
      <c r="Q119" s="13">
        <v>173390.032278019</v>
      </c>
      <c r="R119" s="13">
        <v>230826.98666666663</v>
      </c>
      <c r="S119" s="12">
        <v>60.09995840264785</v>
      </c>
      <c r="T119" s="47">
        <v>30828747.739031784</v>
      </c>
      <c r="U119" s="34"/>
      <c r="V119" s="117">
        <v>1</v>
      </c>
      <c r="W119" s="118">
        <v>1</v>
      </c>
      <c r="X119" s="118">
        <v>1</v>
      </c>
      <c r="Y119" s="118">
        <v>1</v>
      </c>
      <c r="Z119" s="118">
        <v>1</v>
      </c>
      <c r="AA119" s="119">
        <v>1</v>
      </c>
      <c r="AB119" s="118">
        <v>1</v>
      </c>
      <c r="AC119" s="118">
        <v>1</v>
      </c>
      <c r="AD119" s="118">
        <v>2</v>
      </c>
      <c r="AE119" s="120">
        <v>2</v>
      </c>
      <c r="AF119" s="125">
        <f t="shared" si="6"/>
        <v>130.88928150765614</v>
      </c>
      <c r="AG119" s="123"/>
      <c r="AH119" s="126"/>
      <c r="AI119" s="124"/>
      <c r="AJ119" s="59" t="s">
        <v>58</v>
      </c>
      <c r="AK119" s="59">
        <f t="shared" si="7"/>
        <v>0.49</v>
      </c>
      <c r="AL119" s="14">
        <f>IF(head!F$48="S235",235,IF(head!F$48="S275",275,IF(head!F$48="S355",355,IF(head!F$48="S420",420,460))))^0.5*head!$I$40*1000/(S119*3.1416*210000^0.5)</f>
        <v>0.63782527484739437</v>
      </c>
      <c r="AM119" s="14">
        <f t="shared" si="8"/>
        <v>0.8106777329546887</v>
      </c>
      <c r="AN119" s="14">
        <f t="shared" si="9"/>
        <v>0.76274456768818655</v>
      </c>
      <c r="AO119" s="15">
        <f>IF(head!F$48="S235",235,IF(head!F$48="S275",275,IF(head!F$48="S355",355,IF(head!F$48="S420",420,460))))*AN119*J119/1000</f>
        <v>764.93499713391134</v>
      </c>
      <c r="AP119" s="44" t="str">
        <f t="shared" si="10"/>
        <v>CF CHS 177,8 x 8,8</v>
      </c>
      <c r="AQ119" s="2"/>
    </row>
    <row r="120" spans="1:43" ht="13.5" customHeight="1">
      <c r="A120" s="9" t="s">
        <v>418</v>
      </c>
      <c r="B120" s="30">
        <f t="shared" si="11"/>
        <v>835.56437144018355</v>
      </c>
      <c r="C120" s="11">
        <v>177.8</v>
      </c>
      <c r="D120" s="11"/>
      <c r="E120" s="215" t="s">
        <v>303</v>
      </c>
      <c r="F120" s="11"/>
      <c r="G120" s="11"/>
      <c r="H120" s="33">
        <v>36.676586266187108</v>
      </c>
      <c r="I120" s="12">
        <v>37.377412755349916</v>
      </c>
      <c r="J120" s="12">
        <v>4672.17659441874</v>
      </c>
      <c r="K120" s="12">
        <v>0.55857517380826527</v>
      </c>
      <c r="L120" s="47">
        <v>16725481.133583177</v>
      </c>
      <c r="M120" s="13">
        <v>188138.14548462516</v>
      </c>
      <c r="N120" s="13">
        <v>251563.95733333341</v>
      </c>
      <c r="O120" s="48">
        <v>59.831471651631631</v>
      </c>
      <c r="P120" s="13">
        <v>16725481.133583177</v>
      </c>
      <c r="Q120" s="13">
        <v>188138.14548462516</v>
      </c>
      <c r="R120" s="13">
        <v>251563.95733333341</v>
      </c>
      <c r="S120" s="12">
        <v>59.831471651631631</v>
      </c>
      <c r="T120" s="47">
        <v>33450962.267166354</v>
      </c>
      <c r="U120" s="34"/>
      <c r="V120" s="117">
        <v>1</v>
      </c>
      <c r="W120" s="118">
        <v>1</v>
      </c>
      <c r="X120" s="118">
        <v>1</v>
      </c>
      <c r="Y120" s="118">
        <v>1</v>
      </c>
      <c r="Z120" s="118">
        <v>1</v>
      </c>
      <c r="AA120" s="119">
        <v>1</v>
      </c>
      <c r="AB120" s="118">
        <v>1</v>
      </c>
      <c r="AC120" s="118">
        <v>1</v>
      </c>
      <c r="AD120" s="118">
        <v>1</v>
      </c>
      <c r="AE120" s="120">
        <v>2</v>
      </c>
      <c r="AF120" s="125">
        <f t="shared" si="6"/>
        <v>119.55352339967726</v>
      </c>
      <c r="AG120" s="123"/>
      <c r="AH120" s="126"/>
      <c r="AI120" s="124"/>
      <c r="AJ120" s="59" t="s">
        <v>58</v>
      </c>
      <c r="AK120" s="59">
        <f t="shared" si="7"/>
        <v>0.49</v>
      </c>
      <c r="AL120" s="14">
        <f>IF(head!F$48="S235",235,IF(head!F$48="S275",275,IF(head!F$48="S355",355,IF(head!F$48="S420",420,460))))^0.5*head!$I$40*1000/(S120*3.1416*210000^0.5)</f>
        <v>0.64068744138003275</v>
      </c>
      <c r="AM120" s="14">
        <f t="shared" si="8"/>
        <v>0.81320862190915455</v>
      </c>
      <c r="AN120" s="14">
        <f t="shared" si="9"/>
        <v>0.76101427206446914</v>
      </c>
      <c r="AO120" s="15">
        <f>IF(head!F$48="S235",235,IF(head!F$48="S275",275,IF(head!F$48="S355",355,IF(head!F$48="S420",420,460))))*AN120*J120/1000</f>
        <v>835.56437144018355</v>
      </c>
      <c r="AP120" s="44" t="str">
        <f t="shared" si="10"/>
        <v>CF CHS 177,8 x 10</v>
      </c>
      <c r="AQ120" s="2"/>
    </row>
    <row r="121" spans="1:43" ht="13.5" customHeight="1">
      <c r="A121" s="9" t="s">
        <v>419</v>
      </c>
      <c r="B121" s="30">
        <f t="shared" si="11"/>
        <v>939.52851219845138</v>
      </c>
      <c r="C121" s="11">
        <v>177.8</v>
      </c>
      <c r="D121" s="11"/>
      <c r="E121" s="215" t="s">
        <v>305</v>
      </c>
      <c r="F121" s="11"/>
      <c r="G121" s="11"/>
      <c r="H121" s="33">
        <v>41.382000910880826</v>
      </c>
      <c r="I121" s="12">
        <v>42.172739781789375</v>
      </c>
      <c r="J121" s="12">
        <v>5271.5924727236725</v>
      </c>
      <c r="K121" s="12">
        <v>0.55857517380826527</v>
      </c>
      <c r="L121" s="47">
        <v>18619818.130869653</v>
      </c>
      <c r="M121" s="13">
        <v>209446.77312564288</v>
      </c>
      <c r="N121" s="13">
        <v>281901.7333333334</v>
      </c>
      <c r="O121" s="48">
        <v>59.431515208683692</v>
      </c>
      <c r="P121" s="13">
        <v>18619818.130869653</v>
      </c>
      <c r="Q121" s="13">
        <v>209446.77312564288</v>
      </c>
      <c r="R121" s="13">
        <v>281901.7333333334</v>
      </c>
      <c r="S121" s="12">
        <v>59.431515208683692</v>
      </c>
      <c r="T121" s="47">
        <v>37239636.261739306</v>
      </c>
      <c r="U121" s="34"/>
      <c r="V121" s="117">
        <v>1</v>
      </c>
      <c r="W121" s="118">
        <v>1</v>
      </c>
      <c r="X121" s="118">
        <v>1</v>
      </c>
      <c r="Y121" s="118">
        <v>1</v>
      </c>
      <c r="Z121" s="118">
        <v>1</v>
      </c>
      <c r="AA121" s="119">
        <v>1</v>
      </c>
      <c r="AB121" s="118">
        <v>1</v>
      </c>
      <c r="AC121" s="118">
        <v>1</v>
      </c>
      <c r="AD121" s="118">
        <v>1</v>
      </c>
      <c r="AE121" s="120">
        <v>1</v>
      </c>
      <c r="AF121" s="125">
        <f t="shared" si="6"/>
        <v>105.9594755661502</v>
      </c>
      <c r="AG121" s="123"/>
      <c r="AH121" s="126"/>
      <c r="AI121" s="124"/>
      <c r="AJ121" s="59" t="s">
        <v>58</v>
      </c>
      <c r="AK121" s="59">
        <f t="shared" si="7"/>
        <v>0.49</v>
      </c>
      <c r="AL121" s="14">
        <f>IF(head!F$48="S235",235,IF(head!F$48="S275",275,IF(head!F$48="S355",355,IF(head!F$48="S420",420,460))))^0.5*head!$I$40*1000/(S121*3.1416*210000^0.5)</f>
        <v>0.64499907754135222</v>
      </c>
      <c r="AM121" s="14">
        <f t="shared" si="8"/>
        <v>0.81703667901222898</v>
      </c>
      <c r="AN121" s="14">
        <f t="shared" si="9"/>
        <v>0.75840340269397533</v>
      </c>
      <c r="AO121" s="15">
        <f>IF(head!F$48="S235",235,IF(head!F$48="S275",275,IF(head!F$48="S355",355,IF(head!F$48="S420",420,460))))*AN121*J121/1000</f>
        <v>939.52851219845138</v>
      </c>
      <c r="AP121" s="44" t="str">
        <f t="shared" si="10"/>
        <v>CF CHS 177,8 x 12,5</v>
      </c>
      <c r="AQ121" s="2"/>
    </row>
    <row r="122" spans="1:43" ht="13.5" customHeight="1">
      <c r="A122" s="9" t="s">
        <v>420</v>
      </c>
      <c r="B122" s="30">
        <f t="shared" si="11"/>
        <v>1148.529331799446</v>
      </c>
      <c r="C122" s="11">
        <v>177.8</v>
      </c>
      <c r="D122" s="11"/>
      <c r="E122" s="215" t="s">
        <v>307</v>
      </c>
      <c r="F122" s="11"/>
      <c r="G122" s="11"/>
      <c r="H122" s="33">
        <v>50.956829190767294</v>
      </c>
      <c r="I122" s="12">
        <v>51.93052656383928</v>
      </c>
      <c r="J122" s="12">
        <v>6491.3158204799101</v>
      </c>
      <c r="K122" s="12">
        <v>0.55857517380826527</v>
      </c>
      <c r="L122" s="47">
        <v>22297945.724270865</v>
      </c>
      <c r="M122" s="13">
        <v>250820.53683094334</v>
      </c>
      <c r="N122" s="13">
        <v>342202.16666666674</v>
      </c>
      <c r="O122" s="48">
        <v>58.609235620335475</v>
      </c>
      <c r="P122" s="13">
        <v>22297945.724270865</v>
      </c>
      <c r="Q122" s="13">
        <v>250820.53683094334</v>
      </c>
      <c r="R122" s="13">
        <v>342202.16666666674</v>
      </c>
      <c r="S122" s="12">
        <v>58.609235620335475</v>
      </c>
      <c r="T122" s="47">
        <v>44595891.448541731</v>
      </c>
      <c r="U122" s="34"/>
      <c r="V122" s="117">
        <v>1</v>
      </c>
      <c r="W122" s="118">
        <v>1</v>
      </c>
      <c r="X122" s="118">
        <v>1</v>
      </c>
      <c r="Y122" s="118">
        <v>1</v>
      </c>
      <c r="Z122" s="118">
        <v>1</v>
      </c>
      <c r="AA122" s="119">
        <v>1</v>
      </c>
      <c r="AB122" s="118">
        <v>1</v>
      </c>
      <c r="AC122" s="118">
        <v>1</v>
      </c>
      <c r="AD122" s="118">
        <v>1</v>
      </c>
      <c r="AE122" s="120">
        <v>1</v>
      </c>
      <c r="AF122" s="125">
        <f t="shared" ref="AF122:AF179" si="12">K122/J122*1000000</f>
        <v>86.049606775559596</v>
      </c>
      <c r="AG122" s="123"/>
      <c r="AH122" s="126"/>
      <c r="AI122" s="124"/>
      <c r="AJ122" s="59" t="s">
        <v>58</v>
      </c>
      <c r="AK122" s="59">
        <f t="shared" ref="AK122:AK179" si="13">IF(AJ122="a0",0.13,IF(AJ122="a",0.21,IF(AJ122="b",0.34,IF(AJ122="c",0.49,0.76))))</f>
        <v>0.49</v>
      </c>
      <c r="AL122" s="14">
        <f>IF(head!F$48="S235",235,IF(head!F$48="S275",275,IF(head!F$48="S355",355,IF(head!F$48="S420",420,460))))^0.5*head!$I$40*1000/(S122*3.1416*210000^0.5)</f>
        <v>0.65404832669725943</v>
      </c>
      <c r="AM122" s="14">
        <f t="shared" ref="AM122:AM179" si="14">0.5*(1+AK122*(AL122-0.2)+AL122^2)</f>
        <v>0.82513144686857109</v>
      </c>
      <c r="AN122" s="14">
        <f t="shared" ref="AN122:AN179" si="15">IF(AL122&lt;=0.2,1,1/(AM122+(AM122^2-AL122^2)^0.5))</f>
        <v>0.75290726778407135</v>
      </c>
      <c r="AO122" s="15">
        <f>IF(head!F$48="S235",235,IF(head!F$48="S275",275,IF(head!F$48="S355",355,IF(head!F$48="S420",420,460))))*AN122*J122/1000</f>
        <v>1148.529331799446</v>
      </c>
      <c r="AP122" s="44" t="str">
        <f t="shared" si="10"/>
        <v>CF CHS 177,8 x 14,2</v>
      </c>
      <c r="AQ122" s="2"/>
    </row>
    <row r="123" spans="1:43" ht="13.5" customHeight="1">
      <c r="A123" s="9" t="s">
        <v>421</v>
      </c>
      <c r="B123" s="30">
        <f t="shared" si="11"/>
        <v>1284.8304840069416</v>
      </c>
      <c r="C123" s="11">
        <v>177.8</v>
      </c>
      <c r="D123" s="11"/>
      <c r="E123" s="215" t="s">
        <v>309</v>
      </c>
      <c r="F123" s="11"/>
      <c r="G123" s="11"/>
      <c r="H123" s="33">
        <v>57.291629294449052</v>
      </c>
      <c r="I123" s="12">
        <v>58.386373803260177</v>
      </c>
      <c r="J123" s="12">
        <v>7298.2967254075229</v>
      </c>
      <c r="K123" s="12">
        <v>0.55857517380826527</v>
      </c>
      <c r="L123" s="47">
        <v>24601281.059421819</v>
      </c>
      <c r="M123" s="13">
        <v>276729.82069090905</v>
      </c>
      <c r="N123" s="13">
        <v>381016.86133333354</v>
      </c>
      <c r="O123" s="48">
        <v>58.058806394895861</v>
      </c>
      <c r="P123" s="13">
        <v>24601281.059421819</v>
      </c>
      <c r="Q123" s="13">
        <v>276729.82069090905</v>
      </c>
      <c r="R123" s="13">
        <v>381016.86133333354</v>
      </c>
      <c r="S123" s="12">
        <v>58.058806394895861</v>
      </c>
      <c r="T123" s="47">
        <v>49202562.118843637</v>
      </c>
      <c r="U123" s="34"/>
      <c r="V123" s="117">
        <v>1</v>
      </c>
      <c r="W123" s="118">
        <v>1</v>
      </c>
      <c r="X123" s="118">
        <v>1</v>
      </c>
      <c r="Y123" s="118">
        <v>1</v>
      </c>
      <c r="Z123" s="118">
        <v>1</v>
      </c>
      <c r="AA123" s="119">
        <v>1</v>
      </c>
      <c r="AB123" s="118">
        <v>1</v>
      </c>
      <c r="AC123" s="118">
        <v>1</v>
      </c>
      <c r="AD123" s="118">
        <v>1</v>
      </c>
      <c r="AE123" s="120">
        <v>1</v>
      </c>
      <c r="AF123" s="125">
        <f t="shared" si="12"/>
        <v>76.535004648920392</v>
      </c>
      <c r="AG123" s="123"/>
      <c r="AH123" s="126"/>
      <c r="AI123" s="124"/>
      <c r="AJ123" s="59" t="s">
        <v>58</v>
      </c>
      <c r="AK123" s="59">
        <f t="shared" si="13"/>
        <v>0.49</v>
      </c>
      <c r="AL123" s="14">
        <f>IF(head!F$48="S235",235,IF(head!F$48="S275",275,IF(head!F$48="S355",355,IF(head!F$48="S420",420,460))))^0.5*head!$I$40*1000/(S123*3.1416*210000^0.5)</f>
        <v>0.66024906240331926</v>
      </c>
      <c r="AM123" s="14">
        <f t="shared" si="14"/>
        <v>0.83072543249104425</v>
      </c>
      <c r="AN123" s="14">
        <f t="shared" si="15"/>
        <v>0.74912873063904906</v>
      </c>
      <c r="AO123" s="15">
        <f>IF(head!F$48="S235",235,IF(head!F$48="S275",275,IF(head!F$48="S355",355,IF(head!F$48="S420",420,460))))*AN123*J123/1000</f>
        <v>1284.8304840069416</v>
      </c>
      <c r="AP123" s="44" t="str">
        <f t="shared" si="10"/>
        <v>CF CHS 177,8 x 16</v>
      </c>
      <c r="AQ123" s="2"/>
    </row>
    <row r="124" spans="1:43" ht="13.5" customHeight="1">
      <c r="A124" s="9" t="s">
        <v>422</v>
      </c>
      <c r="B124" s="30">
        <f t="shared" si="11"/>
        <v>1424.057828877181</v>
      </c>
      <c r="C124" s="11">
        <v>177.8</v>
      </c>
      <c r="D124" s="11"/>
      <c r="E124" s="215" t="s">
        <v>311</v>
      </c>
      <c r="F124" s="11"/>
      <c r="G124" s="11"/>
      <c r="H124" s="33">
        <v>63.843697233664074</v>
      </c>
      <c r="I124" s="12">
        <v>65.06364049290606</v>
      </c>
      <c r="J124" s="12">
        <v>8132.9550616132574</v>
      </c>
      <c r="K124" s="12">
        <v>0.55857517380826527</v>
      </c>
      <c r="L124" s="47">
        <v>26874577.370370153</v>
      </c>
      <c r="M124" s="13">
        <v>302301.20776569343</v>
      </c>
      <c r="N124" s="13">
        <v>420233.17333333346</v>
      </c>
      <c r="O124" s="48">
        <v>57.48395428291272</v>
      </c>
      <c r="P124" s="13">
        <v>26874577.370370153</v>
      </c>
      <c r="Q124" s="13">
        <v>302301.20776569343</v>
      </c>
      <c r="R124" s="13">
        <v>420233.17333333346</v>
      </c>
      <c r="S124" s="12">
        <v>57.48395428291272</v>
      </c>
      <c r="T124" s="47">
        <v>53749154.740740307</v>
      </c>
      <c r="U124" s="34"/>
      <c r="V124" s="117">
        <v>1</v>
      </c>
      <c r="W124" s="118">
        <v>1</v>
      </c>
      <c r="X124" s="118">
        <v>1</v>
      </c>
      <c r="Y124" s="118">
        <v>1</v>
      </c>
      <c r="Z124" s="118">
        <v>1</v>
      </c>
      <c r="AA124" s="119">
        <v>1</v>
      </c>
      <c r="AB124" s="118">
        <v>1</v>
      </c>
      <c r="AC124" s="118">
        <v>1</v>
      </c>
      <c r="AD124" s="118">
        <v>1</v>
      </c>
      <c r="AE124" s="120">
        <v>1</v>
      </c>
      <c r="AF124" s="125">
        <f t="shared" si="12"/>
        <v>68.680469715698393</v>
      </c>
      <c r="AG124" s="123"/>
      <c r="AH124" s="126"/>
      <c r="AI124" s="124"/>
      <c r="AJ124" s="59" t="s">
        <v>58</v>
      </c>
      <c r="AK124" s="59">
        <f t="shared" si="13"/>
        <v>0.49</v>
      </c>
      <c r="AL124" s="14">
        <f>IF(head!F$48="S235",235,IF(head!F$48="S275",275,IF(head!F$48="S355",355,IF(head!F$48="S420",420,460))))^0.5*head!$I$40*1000/(S124*3.1416*210000^0.5)</f>
        <v>0.6668516973941111</v>
      </c>
      <c r="AM124" s="14">
        <f t="shared" si="14"/>
        <v>0.83672425902026082</v>
      </c>
      <c r="AN124" s="14">
        <f t="shared" si="15"/>
        <v>0.74509455696064142</v>
      </c>
      <c r="AO124" s="15">
        <f>IF(head!F$48="S235",235,IF(head!F$48="S275",275,IF(head!F$48="S355",355,IF(head!F$48="S420",420,460))))*AN124*J124/1000</f>
        <v>1424.057828877181</v>
      </c>
      <c r="AP124" s="44" t="str">
        <f t="shared" si="10"/>
        <v>CF CHS 177,8 x 20</v>
      </c>
      <c r="AQ124" s="2"/>
    </row>
    <row r="125" spans="1:43" ht="13.5" customHeight="1">
      <c r="A125" s="9" t="s">
        <v>423</v>
      </c>
      <c r="B125" s="30">
        <f t="shared" si="11"/>
        <v>1714.9277777006371</v>
      </c>
      <c r="C125" s="11">
        <v>177.8</v>
      </c>
      <c r="D125" s="11"/>
      <c r="E125" s="215" t="s">
        <v>315</v>
      </c>
      <c r="F125" s="11"/>
      <c r="G125" s="11"/>
      <c r="H125" s="33">
        <v>77.831701355625682</v>
      </c>
      <c r="I125" s="12">
        <v>79.318931317835094</v>
      </c>
      <c r="J125" s="12">
        <v>9914.8664147293875</v>
      </c>
      <c r="K125" s="12">
        <v>0.55857517380826527</v>
      </c>
      <c r="L125" s="47">
        <v>31356806.097555242</v>
      </c>
      <c r="M125" s="13">
        <v>352719.97860017145</v>
      </c>
      <c r="N125" s="13">
        <v>500683.46666666679</v>
      </c>
      <c r="O125" s="48">
        <v>56.237042952132548</v>
      </c>
      <c r="P125" s="13">
        <v>31356806.097555242</v>
      </c>
      <c r="Q125" s="13">
        <v>352719.97860017145</v>
      </c>
      <c r="R125" s="13">
        <v>500683.46666666679</v>
      </c>
      <c r="S125" s="12">
        <v>56.237042952132548</v>
      </c>
      <c r="T125" s="47">
        <v>62713612.195110485</v>
      </c>
      <c r="U125" s="34"/>
      <c r="V125" s="117">
        <v>1</v>
      </c>
      <c r="W125" s="118">
        <v>1</v>
      </c>
      <c r="X125" s="118">
        <v>1</v>
      </c>
      <c r="Y125" s="118">
        <v>1</v>
      </c>
      <c r="Z125" s="118">
        <v>1</v>
      </c>
      <c r="AA125" s="119">
        <v>1</v>
      </c>
      <c r="AB125" s="118">
        <v>1</v>
      </c>
      <c r="AC125" s="118">
        <v>1</v>
      </c>
      <c r="AD125" s="118">
        <v>1</v>
      </c>
      <c r="AE125" s="120">
        <v>1</v>
      </c>
      <c r="AF125" s="125">
        <f t="shared" si="12"/>
        <v>56.337135614702156</v>
      </c>
      <c r="AG125" s="123"/>
      <c r="AH125" s="126"/>
      <c r="AI125" s="124"/>
      <c r="AJ125" s="59" t="s">
        <v>58</v>
      </c>
      <c r="AK125" s="59">
        <f t="shared" si="13"/>
        <v>0.49</v>
      </c>
      <c r="AL125" s="14">
        <f>IF(head!F$48="S235",235,IF(head!F$48="S275",275,IF(head!F$48="S355",355,IF(head!F$48="S420",420,460))))^0.5*head!$I$40*1000/(S125*3.1416*210000^0.5)</f>
        <v>0.68163741324582228</v>
      </c>
      <c r="AM125" s="14">
        <f t="shared" si="14"/>
        <v>0.85031594781345443</v>
      </c>
      <c r="AN125" s="14">
        <f t="shared" si="15"/>
        <v>0.73602252478670926</v>
      </c>
      <c r="AO125" s="15">
        <f>IF(head!F$48="S235",235,IF(head!F$48="S275",275,IF(head!F$48="S355",355,IF(head!F$48="S420",420,460))))*AN125*J125/1000</f>
        <v>1714.9277777006371</v>
      </c>
      <c r="AP125" s="44" t="str">
        <f t="shared" si="10"/>
        <v>CF CHS 193,7 x 5,6</v>
      </c>
      <c r="AQ125" s="2"/>
    </row>
    <row r="126" spans="1:43" ht="13.5" customHeight="1">
      <c r="A126" s="9" t="s">
        <v>424</v>
      </c>
      <c r="B126" s="30">
        <f t="shared" si="11"/>
        <v>621.68833018704015</v>
      </c>
      <c r="C126" s="11">
        <v>193.7</v>
      </c>
      <c r="D126" s="11"/>
      <c r="E126" s="215" t="s">
        <v>295</v>
      </c>
      <c r="F126" s="11"/>
      <c r="G126" s="11"/>
      <c r="H126" s="33">
        <v>25.977440095044926</v>
      </c>
      <c r="I126" s="12">
        <v>26.473824300682729</v>
      </c>
      <c r="J126" s="12">
        <v>3309.2280375853406</v>
      </c>
      <c r="K126" s="12">
        <v>0.60852649700034289</v>
      </c>
      <c r="L126" s="47">
        <v>14648699.15227106</v>
      </c>
      <c r="M126" s="13">
        <v>151251.41096820921</v>
      </c>
      <c r="N126" s="13">
        <v>198195.55466666649</v>
      </c>
      <c r="O126" s="48">
        <v>66.532858423488747</v>
      </c>
      <c r="P126" s="13">
        <v>14648699.15227106</v>
      </c>
      <c r="Q126" s="13">
        <v>151251.41096820921</v>
      </c>
      <c r="R126" s="13">
        <v>198195.55466666649</v>
      </c>
      <c r="S126" s="12">
        <v>66.532858423488747</v>
      </c>
      <c r="T126" s="47">
        <v>29297398.304542121</v>
      </c>
      <c r="U126" s="34"/>
      <c r="V126" s="117">
        <v>1</v>
      </c>
      <c r="W126" s="118">
        <v>1</v>
      </c>
      <c r="X126" s="118">
        <v>2</v>
      </c>
      <c r="Y126" s="118">
        <v>2</v>
      </c>
      <c r="Z126" s="118">
        <v>2</v>
      </c>
      <c r="AA126" s="119">
        <v>1</v>
      </c>
      <c r="AB126" s="118">
        <v>2</v>
      </c>
      <c r="AC126" s="118">
        <v>3</v>
      </c>
      <c r="AD126" s="118">
        <v>3</v>
      </c>
      <c r="AE126" s="120">
        <v>4</v>
      </c>
      <c r="AF126" s="125">
        <f t="shared" si="12"/>
        <v>183.88774967722358</v>
      </c>
      <c r="AG126" s="123"/>
      <c r="AH126" s="126"/>
      <c r="AI126" s="124"/>
      <c r="AJ126" s="59" t="s">
        <v>58</v>
      </c>
      <c r="AK126" s="59">
        <f t="shared" si="13"/>
        <v>0.49</v>
      </c>
      <c r="AL126" s="14">
        <f>IF(head!F$48="S235",235,IF(head!F$48="S275",275,IF(head!F$48="S355",355,IF(head!F$48="S420",420,460))))^0.5*head!$I$40*1000/(S126*3.1416*210000^0.5)</f>
        <v>0.57615550263135329</v>
      </c>
      <c r="AM126" s="14">
        <f t="shared" si="14"/>
        <v>0.75813567975087526</v>
      </c>
      <c r="AN126" s="14">
        <f t="shared" si="15"/>
        <v>0.7994257954025451</v>
      </c>
      <c r="AO126" s="15">
        <f>IF(head!F$48="S235",235,IF(head!F$48="S275",275,IF(head!F$48="S355",355,IF(head!F$48="S420",420,460))))*AN126*J126/1000</f>
        <v>621.68833018704015</v>
      </c>
      <c r="AP126" s="44" t="str">
        <f t="shared" si="10"/>
        <v>CF CHS 193,7 x 6,3</v>
      </c>
      <c r="AQ126" s="2"/>
    </row>
    <row r="127" spans="1:43" ht="13.5" customHeight="1">
      <c r="A127" s="9" t="s">
        <v>425</v>
      </c>
      <c r="B127" s="30">
        <f t="shared" si="11"/>
        <v>695.73461269706308</v>
      </c>
      <c r="C127" s="11">
        <v>193.7</v>
      </c>
      <c r="D127" s="11"/>
      <c r="E127" s="215" t="s">
        <v>297</v>
      </c>
      <c r="F127" s="11"/>
      <c r="G127" s="11"/>
      <c r="H127" s="33">
        <v>29.115862881647249</v>
      </c>
      <c r="I127" s="12">
        <v>29.672216949449425</v>
      </c>
      <c r="J127" s="12">
        <v>3709.0271186811783</v>
      </c>
      <c r="K127" s="12">
        <v>0.60852649700034289</v>
      </c>
      <c r="L127" s="47">
        <v>16300455.562599523</v>
      </c>
      <c r="M127" s="13">
        <v>168306.20095611279</v>
      </c>
      <c r="N127" s="13">
        <v>221331.53699999987</v>
      </c>
      <c r="O127" s="48">
        <v>66.293334883681908</v>
      </c>
      <c r="P127" s="13">
        <v>16300455.562599523</v>
      </c>
      <c r="Q127" s="13">
        <v>168306.20095611279</v>
      </c>
      <c r="R127" s="13">
        <v>221331.53699999987</v>
      </c>
      <c r="S127" s="12">
        <v>66.293334883681908</v>
      </c>
      <c r="T127" s="47">
        <v>32600911.125199046</v>
      </c>
      <c r="U127" s="34"/>
      <c r="V127" s="117">
        <v>1</v>
      </c>
      <c r="W127" s="118">
        <v>1</v>
      </c>
      <c r="X127" s="118">
        <v>1</v>
      </c>
      <c r="Y127" s="118">
        <v>2</v>
      </c>
      <c r="Z127" s="118">
        <v>2</v>
      </c>
      <c r="AA127" s="119">
        <v>1</v>
      </c>
      <c r="AB127" s="118">
        <v>1</v>
      </c>
      <c r="AC127" s="118">
        <v>2</v>
      </c>
      <c r="AD127" s="118">
        <v>3</v>
      </c>
      <c r="AE127" s="120">
        <v>3</v>
      </c>
      <c r="AF127" s="125">
        <f t="shared" si="12"/>
        <v>164.06633802578318</v>
      </c>
      <c r="AG127" s="123"/>
      <c r="AH127" s="126"/>
      <c r="AI127" s="124"/>
      <c r="AJ127" s="59" t="s">
        <v>58</v>
      </c>
      <c r="AK127" s="59">
        <f t="shared" si="13"/>
        <v>0.49</v>
      </c>
      <c r="AL127" s="14">
        <f>IF(head!F$48="S235",235,IF(head!F$48="S275",275,IF(head!F$48="S355",355,IF(head!F$48="S420",420,460))))^0.5*head!$I$40*1000/(S127*3.1416*210000^0.5)</f>
        <v>0.57823720218247099</v>
      </c>
      <c r="AM127" s="14">
        <f t="shared" si="14"/>
        <v>0.75984724552861127</v>
      </c>
      <c r="AN127" s="14">
        <f t="shared" si="15"/>
        <v>0.79820738033325467</v>
      </c>
      <c r="AO127" s="15">
        <f>IF(head!F$48="S235",235,IF(head!F$48="S275",275,IF(head!F$48="S355",355,IF(head!F$48="S420",420,460))))*AN127*J127/1000</f>
        <v>695.73461269706308</v>
      </c>
      <c r="AP127" s="44" t="str">
        <f t="shared" si="10"/>
        <v>CF CHS 193,7 x 7,1</v>
      </c>
      <c r="AQ127" s="2"/>
    </row>
    <row r="128" spans="1:43" ht="13.5" customHeight="1">
      <c r="A128" s="9" t="s">
        <v>426</v>
      </c>
      <c r="B128" s="30">
        <f t="shared" si="11"/>
        <v>779.36643543094817</v>
      </c>
      <c r="C128" s="11">
        <v>193.7</v>
      </c>
      <c r="D128" s="11"/>
      <c r="E128" s="215" t="s">
        <v>299</v>
      </c>
      <c r="F128" s="11"/>
      <c r="G128" s="11"/>
      <c r="H128" s="33">
        <v>32.673037977824507</v>
      </c>
      <c r="I128" s="12">
        <v>33.297363544279754</v>
      </c>
      <c r="J128" s="12">
        <v>4162.1704430349691</v>
      </c>
      <c r="K128" s="12">
        <v>0.60852649700034289</v>
      </c>
      <c r="L128" s="47">
        <v>18141844.810439505</v>
      </c>
      <c r="M128" s="13">
        <v>187318.99649395462</v>
      </c>
      <c r="N128" s="13">
        <v>247338.17966666646</v>
      </c>
      <c r="O128" s="48">
        <v>66.020801646147845</v>
      </c>
      <c r="P128" s="13">
        <v>18141844.810439505</v>
      </c>
      <c r="Q128" s="13">
        <v>187318.99649395462</v>
      </c>
      <c r="R128" s="13">
        <v>247338.17966666646</v>
      </c>
      <c r="S128" s="12">
        <v>66.020801646147845</v>
      </c>
      <c r="T128" s="47">
        <v>36283689.620879009</v>
      </c>
      <c r="U128" s="34"/>
      <c r="V128" s="117">
        <v>1</v>
      </c>
      <c r="W128" s="118">
        <v>1</v>
      </c>
      <c r="X128" s="118">
        <v>1</v>
      </c>
      <c r="Y128" s="118">
        <v>1</v>
      </c>
      <c r="Z128" s="118">
        <v>2</v>
      </c>
      <c r="AA128" s="119">
        <v>1</v>
      </c>
      <c r="AB128" s="118">
        <v>1</v>
      </c>
      <c r="AC128" s="118">
        <v>2</v>
      </c>
      <c r="AD128" s="118">
        <v>2</v>
      </c>
      <c r="AE128" s="120">
        <v>3</v>
      </c>
      <c r="AF128" s="125">
        <f t="shared" si="12"/>
        <v>146.20412722853752</v>
      </c>
      <c r="AG128" s="123"/>
      <c r="AH128" s="126"/>
      <c r="AI128" s="124"/>
      <c r="AJ128" s="59" t="s">
        <v>58</v>
      </c>
      <c r="AK128" s="59">
        <f t="shared" si="13"/>
        <v>0.49</v>
      </c>
      <c r="AL128" s="14">
        <f>IF(head!F$48="S235",235,IF(head!F$48="S275",275,IF(head!F$48="S355",355,IF(head!F$48="S420",420,460))))^0.5*head!$I$40*1000/(S128*3.1416*210000^0.5)</f>
        <v>0.58062415982073246</v>
      </c>
      <c r="AM128" s="14">
        <f t="shared" si="14"/>
        <v>0.76181512663984519</v>
      </c>
      <c r="AN128" s="14">
        <f t="shared" si="15"/>
        <v>0.7968085310579327</v>
      </c>
      <c r="AO128" s="15">
        <f>IF(head!F$48="S235",235,IF(head!F$48="S275",275,IF(head!F$48="S355",355,IF(head!F$48="S420",420,460))))*AN128*J128/1000</f>
        <v>779.36643543094817</v>
      </c>
      <c r="AP128" s="44" t="str">
        <f t="shared" si="10"/>
        <v>CF CHS 193,7 x 8</v>
      </c>
      <c r="AQ128" s="2"/>
    </row>
    <row r="129" spans="1:43" ht="13.5" customHeight="1">
      <c r="A129" s="9" t="s">
        <v>427</v>
      </c>
      <c r="B129" s="30">
        <f t="shared" si="11"/>
        <v>872.18906487127879</v>
      </c>
      <c r="C129" s="11">
        <v>193.7</v>
      </c>
      <c r="D129" s="11"/>
      <c r="E129" s="215" t="s">
        <v>301</v>
      </c>
      <c r="F129" s="11"/>
      <c r="G129" s="11"/>
      <c r="H129" s="33">
        <v>36.637127862458001</v>
      </c>
      <c r="I129" s="12">
        <v>37.33720036938395</v>
      </c>
      <c r="J129" s="12">
        <v>4667.1500461729947</v>
      </c>
      <c r="K129" s="12">
        <v>0.60852649700034289</v>
      </c>
      <c r="L129" s="47">
        <v>20155373.337338399</v>
      </c>
      <c r="M129" s="13">
        <v>208109.17230086113</v>
      </c>
      <c r="N129" s="13">
        <v>276046.58666666661</v>
      </c>
      <c r="O129" s="48">
        <v>65.715761047103442</v>
      </c>
      <c r="P129" s="13">
        <v>20155373.337338399</v>
      </c>
      <c r="Q129" s="13">
        <v>208109.17230086113</v>
      </c>
      <c r="R129" s="13">
        <v>276046.58666666661</v>
      </c>
      <c r="S129" s="12">
        <v>65.715761047103442</v>
      </c>
      <c r="T129" s="47">
        <v>40310746.674676798</v>
      </c>
      <c r="U129" s="34"/>
      <c r="V129" s="117">
        <v>1</v>
      </c>
      <c r="W129" s="118">
        <v>1</v>
      </c>
      <c r="X129" s="118">
        <v>1</v>
      </c>
      <c r="Y129" s="118">
        <v>1</v>
      </c>
      <c r="Z129" s="118">
        <v>1</v>
      </c>
      <c r="AA129" s="119">
        <v>1</v>
      </c>
      <c r="AB129" s="118">
        <v>1</v>
      </c>
      <c r="AC129" s="118">
        <v>2</v>
      </c>
      <c r="AD129" s="118">
        <v>2</v>
      </c>
      <c r="AE129" s="120">
        <v>2</v>
      </c>
      <c r="AF129" s="125">
        <f t="shared" si="12"/>
        <v>130.38502961766295</v>
      </c>
      <c r="AG129" s="123"/>
      <c r="AH129" s="126"/>
      <c r="AI129" s="124"/>
      <c r="AJ129" s="59" t="s">
        <v>58</v>
      </c>
      <c r="AK129" s="59">
        <f t="shared" si="13"/>
        <v>0.49</v>
      </c>
      <c r="AL129" s="14">
        <f>IF(head!F$48="S235",235,IF(head!F$48="S275",275,IF(head!F$48="S355",355,IF(head!F$48="S420",420,460))))^0.5*head!$I$40*1000/(S129*3.1416*210000^0.5)</f>
        <v>0.58331931146638449</v>
      </c>
      <c r="AM129" s="14">
        <f t="shared" si="14"/>
        <v>0.76404394087407268</v>
      </c>
      <c r="AN129" s="14">
        <f t="shared" si="15"/>
        <v>0.79522680704958726</v>
      </c>
      <c r="AO129" s="15">
        <f>IF(head!F$48="S235",235,IF(head!F$48="S275",275,IF(head!F$48="S355",355,IF(head!F$48="S420",420,460))))*AN129*J129/1000</f>
        <v>872.18906487127879</v>
      </c>
      <c r="AP129" s="44" t="str">
        <f t="shared" si="10"/>
        <v>CF CHS 193,7 x 8,8</v>
      </c>
      <c r="AQ129" s="2"/>
    </row>
    <row r="130" spans="1:43" ht="13.5" customHeight="1">
      <c r="A130" s="9" t="s">
        <v>428</v>
      </c>
      <c r="B130" s="30">
        <f t="shared" si="11"/>
        <v>953.57744126915134</v>
      </c>
      <c r="C130" s="11">
        <v>193.7</v>
      </c>
      <c r="D130" s="11"/>
      <c r="E130" s="215" t="s">
        <v>303</v>
      </c>
      <c r="F130" s="11"/>
      <c r="G130" s="11"/>
      <c r="H130" s="33">
        <v>40.127223672295806</v>
      </c>
      <c r="I130" s="12">
        <v>40.89398590807216</v>
      </c>
      <c r="J130" s="12">
        <v>5111.7482385090207</v>
      </c>
      <c r="K130" s="12">
        <v>0.60852649700034289</v>
      </c>
      <c r="L130" s="47">
        <v>21894544.209902361</v>
      </c>
      <c r="M130" s="13">
        <v>226066.5380475205</v>
      </c>
      <c r="N130" s="13">
        <v>301081.64533333323</v>
      </c>
      <c r="O130" s="48">
        <v>65.446017831492227</v>
      </c>
      <c r="P130" s="13">
        <v>21894544.209902361</v>
      </c>
      <c r="Q130" s="13">
        <v>226066.5380475205</v>
      </c>
      <c r="R130" s="13">
        <v>301081.64533333323</v>
      </c>
      <c r="S130" s="12">
        <v>65.446017831492227</v>
      </c>
      <c r="T130" s="47">
        <v>43789088.419804722</v>
      </c>
      <c r="U130" s="34"/>
      <c r="V130" s="117">
        <v>1</v>
      </c>
      <c r="W130" s="118">
        <v>1</v>
      </c>
      <c r="X130" s="118">
        <v>1</v>
      </c>
      <c r="Y130" s="118">
        <v>1</v>
      </c>
      <c r="Z130" s="118">
        <v>1</v>
      </c>
      <c r="AA130" s="119">
        <v>1</v>
      </c>
      <c r="AB130" s="118">
        <v>1</v>
      </c>
      <c r="AC130" s="118">
        <v>1</v>
      </c>
      <c r="AD130" s="118">
        <v>2</v>
      </c>
      <c r="AE130" s="120">
        <v>2</v>
      </c>
      <c r="AF130" s="125">
        <f t="shared" si="12"/>
        <v>119.04469246275636</v>
      </c>
      <c r="AG130" s="123"/>
      <c r="AH130" s="126"/>
      <c r="AI130" s="124"/>
      <c r="AJ130" s="59" t="s">
        <v>58</v>
      </c>
      <c r="AK130" s="59">
        <f t="shared" si="13"/>
        <v>0.49</v>
      </c>
      <c r="AL130" s="14">
        <f>IF(head!F$48="S235",235,IF(head!F$48="S275",275,IF(head!F$48="S355",355,IF(head!F$48="S420",420,460))))^0.5*head!$I$40*1000/(S130*3.1416*210000^0.5)</f>
        <v>0.58572352843812137</v>
      </c>
      <c r="AM130" s="14">
        <f t="shared" si="14"/>
        <v>0.7660382903503411</v>
      </c>
      <c r="AN130" s="14">
        <f t="shared" si="15"/>
        <v>0.79381381016717201</v>
      </c>
      <c r="AO130" s="15">
        <f>IF(head!F$48="S235",235,IF(head!F$48="S275",275,IF(head!F$48="S355",355,IF(head!F$48="S420",420,460))))*AN130*J130/1000</f>
        <v>953.57744126915134</v>
      </c>
      <c r="AP130" s="44" t="str">
        <f t="shared" si="10"/>
        <v>CF CHS 193,7 x 10</v>
      </c>
      <c r="AQ130" s="2"/>
    </row>
    <row r="131" spans="1:43" ht="13.5" customHeight="1">
      <c r="A131" s="9" t="s">
        <v>429</v>
      </c>
      <c r="B131" s="30">
        <f t="shared" si="11"/>
        <v>1073.6871391859711</v>
      </c>
      <c r="C131" s="11">
        <v>193.7</v>
      </c>
      <c r="D131" s="11"/>
      <c r="E131" s="215" t="s">
        <v>305</v>
      </c>
      <c r="F131" s="11"/>
      <c r="G131" s="11"/>
      <c r="H131" s="33">
        <v>45.303179781458937</v>
      </c>
      <c r="I131" s="12">
        <v>46.168845637155606</v>
      </c>
      <c r="J131" s="12">
        <v>5771.1057046444503</v>
      </c>
      <c r="K131" s="12">
        <v>0.60852649700034289</v>
      </c>
      <c r="L131" s="47">
        <v>24415881.829578437</v>
      </c>
      <c r="M131" s="13">
        <v>252099.96726461992</v>
      </c>
      <c r="N131" s="13">
        <v>337790.2333333334</v>
      </c>
      <c r="O131" s="48">
        <v>65.043917855553545</v>
      </c>
      <c r="P131" s="13">
        <v>24415881.829578437</v>
      </c>
      <c r="Q131" s="13">
        <v>252099.96726461992</v>
      </c>
      <c r="R131" s="13">
        <v>337790.2333333334</v>
      </c>
      <c r="S131" s="12">
        <v>65.043917855553545</v>
      </c>
      <c r="T131" s="47">
        <v>48831763.659156874</v>
      </c>
      <c r="U131" s="34"/>
      <c r="V131" s="117">
        <v>1</v>
      </c>
      <c r="W131" s="118">
        <v>1</v>
      </c>
      <c r="X131" s="118">
        <v>1</v>
      </c>
      <c r="Y131" s="118">
        <v>1</v>
      </c>
      <c r="Z131" s="118">
        <v>1</v>
      </c>
      <c r="AA131" s="119">
        <v>1</v>
      </c>
      <c r="AB131" s="118">
        <v>1</v>
      </c>
      <c r="AC131" s="118">
        <v>1</v>
      </c>
      <c r="AD131" s="118">
        <v>1</v>
      </c>
      <c r="AE131" s="120">
        <v>2</v>
      </c>
      <c r="AF131" s="125">
        <f t="shared" si="12"/>
        <v>105.4436581382689</v>
      </c>
      <c r="AG131" s="123"/>
      <c r="AH131" s="126"/>
      <c r="AI131" s="124"/>
      <c r="AJ131" s="59" t="s">
        <v>58</v>
      </c>
      <c r="AK131" s="59">
        <f t="shared" si="13"/>
        <v>0.49</v>
      </c>
      <c r="AL131" s="14">
        <f>IF(head!F$48="S235",235,IF(head!F$48="S275",275,IF(head!F$48="S355",355,IF(head!F$48="S420",420,460))))^0.5*head!$I$40*1000/(S131*3.1416*210000^0.5)</f>
        <v>0.58934445756503395</v>
      </c>
      <c r="AM131" s="14">
        <f t="shared" si="14"/>
        <v>0.76905283693474535</v>
      </c>
      <c r="AN131" s="14">
        <f t="shared" si="15"/>
        <v>0.79168216233981459</v>
      </c>
      <c r="AO131" s="15">
        <f>IF(head!F$48="S235",235,IF(head!F$48="S275",275,IF(head!F$48="S355",355,IF(head!F$48="S420",420,460))))*AN131*J131/1000</f>
        <v>1073.6871391859711</v>
      </c>
      <c r="AP131" s="44" t="str">
        <f t="shared" si="10"/>
        <v>CF CHS 193,7 x 12,5</v>
      </c>
      <c r="AQ131" s="2"/>
    </row>
    <row r="132" spans="1:43" ht="13.5" customHeight="1">
      <c r="A132" s="9" t="s">
        <v>430</v>
      </c>
      <c r="B132" s="30">
        <f t="shared" si="11"/>
        <v>1316.3421486091752</v>
      </c>
      <c r="C132" s="11">
        <v>193.7</v>
      </c>
      <c r="D132" s="11"/>
      <c r="E132" s="215" t="s">
        <v>307</v>
      </c>
      <c r="F132" s="11"/>
      <c r="G132" s="11"/>
      <c r="H132" s="33">
        <v>55.858302778989916</v>
      </c>
      <c r="I132" s="12">
        <v>56.925658883047049</v>
      </c>
      <c r="J132" s="12">
        <v>7115.7073603808813</v>
      </c>
      <c r="K132" s="12">
        <v>0.60852649700034289</v>
      </c>
      <c r="L132" s="47">
        <v>29343122.493710436</v>
      </c>
      <c r="M132" s="13">
        <v>302974.93540227605</v>
      </c>
      <c r="N132" s="13">
        <v>411069.04166666669</v>
      </c>
      <c r="O132" s="48">
        <v>64.21612920442962</v>
      </c>
      <c r="P132" s="13">
        <v>29343122.493710436</v>
      </c>
      <c r="Q132" s="13">
        <v>302974.93540227605</v>
      </c>
      <c r="R132" s="13">
        <v>411069.04166666669</v>
      </c>
      <c r="S132" s="12">
        <v>64.21612920442962</v>
      </c>
      <c r="T132" s="47">
        <v>58686244.987420872</v>
      </c>
      <c r="U132" s="34"/>
      <c r="V132" s="117">
        <v>1</v>
      </c>
      <c r="W132" s="118">
        <v>1</v>
      </c>
      <c r="X132" s="118">
        <v>1</v>
      </c>
      <c r="Y132" s="118">
        <v>1</v>
      </c>
      <c r="Z132" s="118">
        <v>1</v>
      </c>
      <c r="AA132" s="119">
        <v>1</v>
      </c>
      <c r="AB132" s="118">
        <v>1</v>
      </c>
      <c r="AC132" s="118">
        <v>1</v>
      </c>
      <c r="AD132" s="118">
        <v>1</v>
      </c>
      <c r="AE132" s="120">
        <v>1</v>
      </c>
      <c r="AF132" s="125">
        <f t="shared" si="12"/>
        <v>85.518763796909482</v>
      </c>
      <c r="AG132" s="123"/>
      <c r="AH132" s="126"/>
      <c r="AI132" s="124"/>
      <c r="AJ132" s="59" t="s">
        <v>58</v>
      </c>
      <c r="AK132" s="59">
        <f t="shared" si="13"/>
        <v>0.49</v>
      </c>
      <c r="AL132" s="14">
        <f>IF(head!F$48="S235",235,IF(head!F$48="S275",275,IF(head!F$48="S355",355,IF(head!F$48="S420",420,460))))^0.5*head!$I$40*1000/(S132*3.1416*210000^0.5)</f>
        <v>0.59694149992213486</v>
      </c>
      <c r="AM132" s="14">
        <f t="shared" si="14"/>
        <v>0.77542024464556714</v>
      </c>
      <c r="AN132" s="14">
        <f t="shared" si="15"/>
        <v>0.78719594101303469</v>
      </c>
      <c r="AO132" s="15">
        <f>IF(head!F$48="S235",235,IF(head!F$48="S275",275,IF(head!F$48="S355",355,IF(head!F$48="S420",420,460))))*AN132*J132/1000</f>
        <v>1316.3421486091752</v>
      </c>
      <c r="AP132" s="44" t="str">
        <f t="shared" ref="AP132:AP193" si="16">A133</f>
        <v>CF CHS 193,7 x 14,2</v>
      </c>
      <c r="AQ132" s="2"/>
    </row>
    <row r="133" spans="1:43" ht="13.5" customHeight="1">
      <c r="A133" s="9" t="s">
        <v>431</v>
      </c>
      <c r="B133" s="30">
        <f t="shared" si="11"/>
        <v>1475.5318937383122</v>
      </c>
      <c r="C133" s="11">
        <v>193.7</v>
      </c>
      <c r="D133" s="11"/>
      <c r="E133" s="215" t="s">
        <v>309</v>
      </c>
      <c r="F133" s="11"/>
      <c r="G133" s="11"/>
      <c r="H133" s="33">
        <v>62.859703290669948</v>
      </c>
      <c r="I133" s="12">
        <v>64.060844117880208</v>
      </c>
      <c r="J133" s="12">
        <v>8007.6055147350253</v>
      </c>
      <c r="K133" s="12">
        <v>0.60852649700034289</v>
      </c>
      <c r="L133" s="47">
        <v>32452713.145266533</v>
      </c>
      <c r="M133" s="13">
        <v>335082.22142763593</v>
      </c>
      <c r="N133" s="13">
        <v>458481.97933333338</v>
      </c>
      <c r="O133" s="48">
        <v>63.661104687242101</v>
      </c>
      <c r="P133" s="13">
        <v>32452713.145266533</v>
      </c>
      <c r="Q133" s="13">
        <v>335082.22142763593</v>
      </c>
      <c r="R133" s="13">
        <v>458481.97933333338</v>
      </c>
      <c r="S133" s="12">
        <v>63.661104687242101</v>
      </c>
      <c r="T133" s="47">
        <v>64905426.290533066</v>
      </c>
      <c r="U133" s="34"/>
      <c r="V133" s="117">
        <v>1</v>
      </c>
      <c r="W133" s="118">
        <v>1</v>
      </c>
      <c r="X133" s="118">
        <v>1</v>
      </c>
      <c r="Y133" s="118">
        <v>1</v>
      </c>
      <c r="Z133" s="118">
        <v>1</v>
      </c>
      <c r="AA133" s="119">
        <v>1</v>
      </c>
      <c r="AB133" s="118">
        <v>1</v>
      </c>
      <c r="AC133" s="118">
        <v>1</v>
      </c>
      <c r="AD133" s="118">
        <v>1</v>
      </c>
      <c r="AE133" s="120">
        <v>1</v>
      </c>
      <c r="AF133" s="125">
        <f t="shared" si="12"/>
        <v>75.993565851936111</v>
      </c>
      <c r="AG133" s="123"/>
      <c r="AH133" s="126"/>
      <c r="AI133" s="124"/>
      <c r="AJ133" s="59" t="s">
        <v>58</v>
      </c>
      <c r="AK133" s="59">
        <f t="shared" si="13"/>
        <v>0.49</v>
      </c>
      <c r="AL133" s="14">
        <f>IF(head!F$48="S235",235,IF(head!F$48="S275",275,IF(head!F$48="S355",355,IF(head!F$48="S420",420,460))))^0.5*head!$I$40*1000/(S133*3.1416*210000^0.5)</f>
        <v>0.60214588915495126</v>
      </c>
      <c r="AM133" s="14">
        <f t="shared" si="14"/>
        <v>0.77981557875606655</v>
      </c>
      <c r="AN133" s="14">
        <f t="shared" si="15"/>
        <v>0.78411194341888857</v>
      </c>
      <c r="AO133" s="15">
        <f>IF(head!F$48="S235",235,IF(head!F$48="S275",275,IF(head!F$48="S355",355,IF(head!F$48="S420",420,460))))*AN133*J133/1000</f>
        <v>1475.5318937383122</v>
      </c>
      <c r="AP133" s="44" t="str">
        <f t="shared" si="16"/>
        <v>CF CHS 193,7 x 16</v>
      </c>
      <c r="AQ133" s="2"/>
    </row>
    <row r="134" spans="1:43" ht="13.5" customHeight="1">
      <c r="A134" s="9" t="s">
        <v>432</v>
      </c>
      <c r="B134" s="30">
        <f t="shared" ref="B134:B194" si="17">AO134</f>
        <v>1638.9866942303393</v>
      </c>
      <c r="C134" s="11">
        <v>193.7</v>
      </c>
      <c r="D134" s="11"/>
      <c r="E134" s="215" t="s">
        <v>311</v>
      </c>
      <c r="F134" s="11"/>
      <c r="G134" s="11"/>
      <c r="H134" s="33">
        <v>70.117583426589007</v>
      </c>
      <c r="I134" s="12">
        <v>71.457409861491982</v>
      </c>
      <c r="J134" s="12">
        <v>8932.1762326864991</v>
      </c>
      <c r="K134" s="12">
        <v>0.60852649700034289</v>
      </c>
      <c r="L134" s="47">
        <v>35542569.543277085</v>
      </c>
      <c r="M134" s="13">
        <v>366985.74644581409</v>
      </c>
      <c r="N134" s="13">
        <v>506601.97333333333</v>
      </c>
      <c r="O134" s="48">
        <v>63.08059329143947</v>
      </c>
      <c r="P134" s="13">
        <v>35542569.543277085</v>
      </c>
      <c r="Q134" s="13">
        <v>366985.74644581409</v>
      </c>
      <c r="R134" s="13">
        <v>506601.97333333333</v>
      </c>
      <c r="S134" s="12">
        <v>63.08059329143947</v>
      </c>
      <c r="T134" s="47">
        <v>71085139.08655417</v>
      </c>
      <c r="U134" s="34"/>
      <c r="V134" s="117">
        <v>1</v>
      </c>
      <c r="W134" s="118">
        <v>1</v>
      </c>
      <c r="X134" s="118">
        <v>1</v>
      </c>
      <c r="Y134" s="118">
        <v>1</v>
      </c>
      <c r="Z134" s="118">
        <v>1</v>
      </c>
      <c r="AA134" s="119">
        <v>1</v>
      </c>
      <c r="AB134" s="118">
        <v>1</v>
      </c>
      <c r="AC134" s="118">
        <v>1</v>
      </c>
      <c r="AD134" s="118">
        <v>1</v>
      </c>
      <c r="AE134" s="120">
        <v>1</v>
      </c>
      <c r="AF134" s="125">
        <f t="shared" si="12"/>
        <v>68.127462014631405</v>
      </c>
      <c r="AG134" s="123"/>
      <c r="AH134" s="126"/>
      <c r="AI134" s="124"/>
      <c r="AJ134" s="59" t="s">
        <v>58</v>
      </c>
      <c r="AK134" s="59">
        <f t="shared" si="13"/>
        <v>0.49</v>
      </c>
      <c r="AL134" s="14">
        <f>IF(head!F$48="S235",235,IF(head!F$48="S275",275,IF(head!F$48="S355",355,IF(head!F$48="S420",420,460))))^0.5*head!$I$40*1000/(S134*3.1416*210000^0.5)</f>
        <v>0.60768725350095842</v>
      </c>
      <c r="AM134" s="14">
        <f t="shared" si="14"/>
        <v>0.7845252761415038</v>
      </c>
      <c r="AN134" s="14">
        <f t="shared" si="15"/>
        <v>0.78081883777524674</v>
      </c>
      <c r="AO134" s="15">
        <f>IF(head!F$48="S235",235,IF(head!F$48="S275",275,IF(head!F$48="S355",355,IF(head!F$48="S420",420,460))))*AN134*J134/1000</f>
        <v>1638.9866942303393</v>
      </c>
      <c r="AP134" s="44" t="str">
        <f t="shared" si="16"/>
        <v>CF CHS 193,7 x 20</v>
      </c>
      <c r="AQ134" s="2"/>
    </row>
    <row r="135" spans="1:43" ht="13.5" customHeight="1">
      <c r="A135" s="9" t="s">
        <v>433</v>
      </c>
      <c r="B135" s="30">
        <f t="shared" si="17"/>
        <v>1983.6099669477308</v>
      </c>
      <c r="C135" s="11">
        <v>193.7</v>
      </c>
      <c r="D135" s="11"/>
      <c r="E135" s="215" t="s">
        <v>315</v>
      </c>
      <c r="F135" s="11"/>
      <c r="G135" s="11"/>
      <c r="H135" s="33">
        <v>85.674059096781889</v>
      </c>
      <c r="I135" s="12">
        <v>87.311143028567528</v>
      </c>
      <c r="J135" s="12">
        <v>10913.892878570941</v>
      </c>
      <c r="K135" s="12">
        <v>0.60852649700034289</v>
      </c>
      <c r="L135" s="47">
        <v>41707018.722109795</v>
      </c>
      <c r="M135" s="13">
        <v>430635.19589168613</v>
      </c>
      <c r="N135" s="13">
        <v>606100.46666666667</v>
      </c>
      <c r="O135" s="48">
        <v>61.817968666076361</v>
      </c>
      <c r="P135" s="13">
        <v>41707018.722109795</v>
      </c>
      <c r="Q135" s="13">
        <v>430635.19589168613</v>
      </c>
      <c r="R135" s="13">
        <v>606100.46666666667</v>
      </c>
      <c r="S135" s="12">
        <v>61.817968666076361</v>
      </c>
      <c r="T135" s="47">
        <v>83414037.444219589</v>
      </c>
      <c r="U135" s="34"/>
      <c r="V135" s="117">
        <v>1</v>
      </c>
      <c r="W135" s="118">
        <v>1</v>
      </c>
      <c r="X135" s="118">
        <v>1</v>
      </c>
      <c r="Y135" s="118">
        <v>1</v>
      </c>
      <c r="Z135" s="118">
        <v>1</v>
      </c>
      <c r="AA135" s="119">
        <v>1</v>
      </c>
      <c r="AB135" s="118">
        <v>1</v>
      </c>
      <c r="AC135" s="118">
        <v>1</v>
      </c>
      <c r="AD135" s="118">
        <v>1</v>
      </c>
      <c r="AE135" s="120">
        <v>1</v>
      </c>
      <c r="AF135" s="125">
        <f t="shared" si="12"/>
        <v>55.757052389176735</v>
      </c>
      <c r="AG135" s="123"/>
      <c r="AH135" s="126"/>
      <c r="AI135" s="124"/>
      <c r="AJ135" s="59" t="s">
        <v>58</v>
      </c>
      <c r="AK135" s="59">
        <f t="shared" si="13"/>
        <v>0.49</v>
      </c>
      <c r="AL135" s="14">
        <f>IF(head!F$48="S235",235,IF(head!F$48="S275",275,IF(head!F$48="S355",355,IF(head!F$48="S420",420,460))))^0.5*head!$I$40*1000/(S135*3.1416*210000^0.5)</f>
        <v>0.62009919306070393</v>
      </c>
      <c r="AM135" s="14">
        <f t="shared" si="14"/>
        <v>0.79518580691714058</v>
      </c>
      <c r="AN135" s="14">
        <f t="shared" si="15"/>
        <v>0.77340812946283644</v>
      </c>
      <c r="AO135" s="15">
        <f>IF(head!F$48="S235",235,IF(head!F$48="S275",275,IF(head!F$48="S355",355,IF(head!F$48="S420",420,460))))*AN135*J135/1000</f>
        <v>1983.6099669477308</v>
      </c>
      <c r="AP135" s="44" t="str">
        <f t="shared" si="16"/>
        <v>CF CHS 219,1 x 5</v>
      </c>
      <c r="AQ135" s="2"/>
    </row>
    <row r="136" spans="1:43" ht="13.5" customHeight="1">
      <c r="A136" s="9" t="s">
        <v>200</v>
      </c>
      <c r="B136" s="30">
        <f t="shared" si="17"/>
        <v>663.45715257362906</v>
      </c>
      <c r="C136" s="11">
        <v>219.1</v>
      </c>
      <c r="D136" s="11"/>
      <c r="E136" s="215">
        <v>5</v>
      </c>
      <c r="F136" s="11"/>
      <c r="G136" s="11"/>
      <c r="H136" s="33">
        <v>26.400138244992807</v>
      </c>
      <c r="I136" s="12">
        <v>26.904599485342988</v>
      </c>
      <c r="J136" s="12">
        <v>3363.0749356678734</v>
      </c>
      <c r="K136" s="12">
        <v>0.68832295040152358</v>
      </c>
      <c r="L136" s="47">
        <v>19280428.733154193</v>
      </c>
      <c r="M136" s="13">
        <v>175996.6109826946</v>
      </c>
      <c r="N136" s="13">
        <v>229235.71666666679</v>
      </c>
      <c r="O136" s="48">
        <v>75.716419949704431</v>
      </c>
      <c r="P136" s="13">
        <v>19280428.733154193</v>
      </c>
      <c r="Q136" s="13">
        <v>175996.6109826946</v>
      </c>
      <c r="R136" s="13">
        <v>229235.71666666679</v>
      </c>
      <c r="S136" s="12">
        <v>75.716419949704431</v>
      </c>
      <c r="T136" s="47">
        <v>38560857.466308385</v>
      </c>
      <c r="U136" s="34"/>
      <c r="V136" s="117">
        <v>1</v>
      </c>
      <c r="W136" s="118">
        <v>2</v>
      </c>
      <c r="X136" s="118">
        <v>2</v>
      </c>
      <c r="Y136" s="118">
        <v>3</v>
      </c>
      <c r="Z136" s="118">
        <v>3</v>
      </c>
      <c r="AA136" s="119">
        <v>2</v>
      </c>
      <c r="AB136" s="118">
        <v>3</v>
      </c>
      <c r="AC136" s="118">
        <v>4</v>
      </c>
      <c r="AD136" s="118">
        <v>4</v>
      </c>
      <c r="AE136" s="120">
        <v>4</v>
      </c>
      <c r="AF136" s="127">
        <f t="shared" si="12"/>
        <v>204.67071461933674</v>
      </c>
      <c r="AG136" s="128"/>
      <c r="AH136" s="129"/>
      <c r="AI136" s="130"/>
      <c r="AJ136" s="59" t="s">
        <v>58</v>
      </c>
      <c r="AK136" s="59">
        <f t="shared" si="13"/>
        <v>0.49</v>
      </c>
      <c r="AL136" s="14">
        <f>IF(head!F$48="S235",235,IF(head!F$48="S275",275,IF(head!F$48="S355",355,IF(head!F$48="S420",420,460))))^0.5*head!$I$40*1000/(S136*3.1416*210000^0.5)</f>
        <v>0.50627423367281732</v>
      </c>
      <c r="AM136" s="14">
        <f t="shared" si="14"/>
        <v>0.70319398709033942</v>
      </c>
      <c r="AN136" s="14">
        <f t="shared" si="15"/>
        <v>0.8394763660788207</v>
      </c>
      <c r="AO136" s="15">
        <f>IF(head!F$48="S235",235,IF(head!F$48="S275",275,IF(head!F$48="S355",355,IF(head!F$48="S420",420,460))))*AN136*J136/1000</f>
        <v>663.45715257362906</v>
      </c>
      <c r="AP136" s="44" t="str">
        <f t="shared" si="16"/>
        <v>CF CHS 219,1 x 5,6</v>
      </c>
      <c r="AQ136" s="2"/>
    </row>
    <row r="137" spans="1:43" ht="13.5" customHeight="1">
      <c r="A137" s="9" t="s">
        <v>434</v>
      </c>
      <c r="B137" s="30">
        <f t="shared" si="17"/>
        <v>740.30240688163974</v>
      </c>
      <c r="C137" s="11">
        <v>219.1</v>
      </c>
      <c r="D137" s="11"/>
      <c r="E137" s="215">
        <v>5.6</v>
      </c>
      <c r="F137" s="11"/>
      <c r="G137" s="11"/>
      <c r="H137" s="33">
        <v>29.485292186560823</v>
      </c>
      <c r="I137" s="12">
        <v>30.048705413055615</v>
      </c>
      <c r="J137" s="12">
        <v>3756.0881766319521</v>
      </c>
      <c r="K137" s="12">
        <v>0.68832295040152358</v>
      </c>
      <c r="L137" s="47">
        <v>21416092.651812624</v>
      </c>
      <c r="M137" s="13">
        <v>195491.48929085006</v>
      </c>
      <c r="N137" s="13">
        <v>255319.13866666643</v>
      </c>
      <c r="O137" s="48">
        <v>75.509610315508851</v>
      </c>
      <c r="P137" s="13">
        <v>21416092.651812624</v>
      </c>
      <c r="Q137" s="13">
        <v>195491.48929085006</v>
      </c>
      <c r="R137" s="13">
        <v>255319.13866666643</v>
      </c>
      <c r="S137" s="12">
        <v>75.509610315508851</v>
      </c>
      <c r="T137" s="47">
        <v>42832185.303625248</v>
      </c>
      <c r="U137" s="34"/>
      <c r="V137" s="117">
        <v>1</v>
      </c>
      <c r="W137" s="118">
        <v>1</v>
      </c>
      <c r="X137" s="118">
        <v>2</v>
      </c>
      <c r="Y137" s="118">
        <v>2</v>
      </c>
      <c r="Z137" s="118">
        <v>3</v>
      </c>
      <c r="AA137" s="119">
        <v>2</v>
      </c>
      <c r="AB137" s="118">
        <v>2</v>
      </c>
      <c r="AC137" s="118">
        <v>3</v>
      </c>
      <c r="AD137" s="118">
        <v>4</v>
      </c>
      <c r="AE137" s="120">
        <v>4</v>
      </c>
      <c r="AF137" s="125">
        <f t="shared" si="12"/>
        <v>183.25526932084327</v>
      </c>
      <c r="AG137" s="123"/>
      <c r="AH137" s="126"/>
      <c r="AI137" s="124"/>
      <c r="AJ137" s="59" t="s">
        <v>58</v>
      </c>
      <c r="AK137" s="59">
        <f t="shared" si="13"/>
        <v>0.49</v>
      </c>
      <c r="AL137" s="14">
        <f>IF(head!F$48="S235",235,IF(head!F$48="S275",275,IF(head!F$48="S355",355,IF(head!F$48="S420",420,460))))^0.5*head!$I$40*1000/(S137*3.1416*210000^0.5)</f>
        <v>0.50766084378285548</v>
      </c>
      <c r="AM137" s="14">
        <f t="shared" si="14"/>
        <v>0.7042366728819599</v>
      </c>
      <c r="AN137" s="14">
        <f t="shared" si="15"/>
        <v>0.83869783132507614</v>
      </c>
      <c r="AO137" s="15">
        <f>IF(head!F$48="S235",235,IF(head!F$48="S275",275,IF(head!F$48="S355",355,IF(head!F$48="S420",420,460))))*AN137*J137/1000</f>
        <v>740.30240688163974</v>
      </c>
      <c r="AP137" s="44" t="str">
        <f t="shared" si="16"/>
        <v>CF CHS 219,1 x 6,3</v>
      </c>
      <c r="AQ137" s="2"/>
    </row>
    <row r="138" spans="1:43" ht="13.5" customHeight="1">
      <c r="A138" s="9" t="s">
        <v>435</v>
      </c>
      <c r="B138" s="30">
        <f t="shared" si="17"/>
        <v>829.20740785991472</v>
      </c>
      <c r="C138" s="11">
        <v>219.1</v>
      </c>
      <c r="D138" s="11"/>
      <c r="E138" s="215" t="s">
        <v>297</v>
      </c>
      <c r="F138" s="11"/>
      <c r="G138" s="11"/>
      <c r="H138" s="33">
        <v>33.062196484602651</v>
      </c>
      <c r="I138" s="12">
        <v>33.693958200868941</v>
      </c>
      <c r="J138" s="12">
        <v>4211.7447751086183</v>
      </c>
      <c r="K138" s="12">
        <v>0.68832295040152358</v>
      </c>
      <c r="L138" s="47">
        <v>23861392.58337234</v>
      </c>
      <c r="M138" s="13">
        <v>217812.80313438925</v>
      </c>
      <c r="N138" s="13">
        <v>285371.54099999985</v>
      </c>
      <c r="O138" s="48">
        <v>75.26912547651925</v>
      </c>
      <c r="P138" s="13">
        <v>23861392.58337234</v>
      </c>
      <c r="Q138" s="13">
        <v>217812.80313438925</v>
      </c>
      <c r="R138" s="13">
        <v>285371.54099999985</v>
      </c>
      <c r="S138" s="12">
        <v>75.26912547651925</v>
      </c>
      <c r="T138" s="47">
        <v>47722785.166744679</v>
      </c>
      <c r="U138" s="34"/>
      <c r="V138" s="117">
        <v>1</v>
      </c>
      <c r="W138" s="118">
        <v>1</v>
      </c>
      <c r="X138" s="118">
        <v>2</v>
      </c>
      <c r="Y138" s="118">
        <v>2</v>
      </c>
      <c r="Z138" s="118">
        <v>2</v>
      </c>
      <c r="AA138" s="119">
        <v>1</v>
      </c>
      <c r="AB138" s="118">
        <v>2</v>
      </c>
      <c r="AC138" s="118">
        <v>3</v>
      </c>
      <c r="AD138" s="118">
        <v>3</v>
      </c>
      <c r="AE138" s="120">
        <v>4</v>
      </c>
      <c r="AF138" s="125">
        <f t="shared" si="12"/>
        <v>163.42940685045951</v>
      </c>
      <c r="AG138" s="123"/>
      <c r="AH138" s="126"/>
      <c r="AI138" s="124"/>
      <c r="AJ138" s="59" t="s">
        <v>58</v>
      </c>
      <c r="AK138" s="59">
        <f t="shared" si="13"/>
        <v>0.49</v>
      </c>
      <c r="AL138" s="14">
        <f>IF(head!F$48="S235",235,IF(head!F$48="S275",275,IF(head!F$48="S355",355,IF(head!F$48="S420",420,460))))^0.5*head!$I$40*1000/(S138*3.1416*210000^0.5)</f>
        <v>0.5092828200647046</v>
      </c>
      <c r="AM138" s="14">
        <f t="shared" si="14"/>
        <v>0.70545878632238179</v>
      </c>
      <c r="AN138" s="14">
        <f t="shared" si="15"/>
        <v>0.83778632123192254</v>
      </c>
      <c r="AO138" s="15">
        <f>IF(head!F$48="S235",235,IF(head!F$48="S275",275,IF(head!F$48="S355",355,IF(head!F$48="S420",420,460))))*AN138*J138/1000</f>
        <v>829.20740785991472</v>
      </c>
      <c r="AP138" s="44" t="str">
        <f t="shared" si="16"/>
        <v>CF CHS 219,1 x 7,1</v>
      </c>
      <c r="AQ138" s="2"/>
    </row>
    <row r="139" spans="1:43" ht="13.5" customHeight="1">
      <c r="A139" s="9" t="s">
        <v>436</v>
      </c>
      <c r="B139" s="30">
        <f t="shared" si="17"/>
        <v>929.8281187763115</v>
      </c>
      <c r="C139" s="11">
        <v>219.1</v>
      </c>
      <c r="D139" s="11"/>
      <c r="E139" s="215" t="s">
        <v>299</v>
      </c>
      <c r="F139" s="11"/>
      <c r="G139" s="11"/>
      <c r="H139" s="33">
        <v>37.120493308139324</v>
      </c>
      <c r="I139" s="12">
        <v>37.829802097466825</v>
      </c>
      <c r="J139" s="12">
        <v>4728.7252621833532</v>
      </c>
      <c r="K139" s="12">
        <v>0.68832295040152358</v>
      </c>
      <c r="L139" s="47">
        <v>26595775.403004412</v>
      </c>
      <c r="M139" s="13">
        <v>242772.93841172446</v>
      </c>
      <c r="N139" s="13">
        <v>319221.70366666652</v>
      </c>
      <c r="O139" s="48">
        <v>74.995341521990554</v>
      </c>
      <c r="P139" s="13">
        <v>26595775.403004412</v>
      </c>
      <c r="Q139" s="13">
        <v>242772.93841172446</v>
      </c>
      <c r="R139" s="13">
        <v>319221.70366666652</v>
      </c>
      <c r="S139" s="12">
        <v>74.995341521990554</v>
      </c>
      <c r="T139" s="47">
        <v>53191550.806008823</v>
      </c>
      <c r="U139" s="34"/>
      <c r="V139" s="117">
        <v>1</v>
      </c>
      <c r="W139" s="118">
        <v>1</v>
      </c>
      <c r="X139" s="118">
        <v>1</v>
      </c>
      <c r="Y139" s="118">
        <v>2</v>
      </c>
      <c r="Z139" s="118">
        <v>2</v>
      </c>
      <c r="AA139" s="119">
        <v>1</v>
      </c>
      <c r="AB139" s="118">
        <v>1</v>
      </c>
      <c r="AC139" s="118">
        <v>2</v>
      </c>
      <c r="AD139" s="118">
        <v>3</v>
      </c>
      <c r="AE139" s="120">
        <v>3</v>
      </c>
      <c r="AF139" s="125">
        <f t="shared" si="12"/>
        <v>145.56205155461078</v>
      </c>
      <c r="AG139" s="123"/>
      <c r="AH139" s="126"/>
      <c r="AI139" s="124"/>
      <c r="AJ139" s="59" t="s">
        <v>58</v>
      </c>
      <c r="AK139" s="59">
        <f t="shared" si="13"/>
        <v>0.49</v>
      </c>
      <c r="AL139" s="14">
        <f>IF(head!F$48="S235",235,IF(head!F$48="S275",275,IF(head!F$48="S355",355,IF(head!F$48="S420",420,460))))^0.5*head!$I$40*1000/(S139*3.1416*210000^0.5)</f>
        <v>0.51114204840637378</v>
      </c>
      <c r="AM139" s="14">
        <f t="shared" si="14"/>
        <v>0.70686289868409347</v>
      </c>
      <c r="AN139" s="14">
        <f t="shared" si="15"/>
        <v>0.83674038555186325</v>
      </c>
      <c r="AO139" s="15">
        <f>IF(head!F$48="S235",235,IF(head!F$48="S275",275,IF(head!F$48="S355",355,IF(head!F$48="S420",420,460))))*AN139*J139/1000</f>
        <v>929.8281187763115</v>
      </c>
      <c r="AP139" s="44" t="str">
        <f t="shared" si="16"/>
        <v>CF CHS 219,1 x 8</v>
      </c>
      <c r="AQ139" s="2"/>
    </row>
    <row r="140" spans="1:43" ht="13.5" customHeight="1">
      <c r="A140" s="9" t="s">
        <v>437</v>
      </c>
      <c r="B140" s="30">
        <f t="shared" si="17"/>
        <v>1041.7721962725184</v>
      </c>
      <c r="C140" s="11">
        <v>219.1</v>
      </c>
      <c r="D140" s="11"/>
      <c r="E140" s="215" t="s">
        <v>301</v>
      </c>
      <c r="F140" s="11"/>
      <c r="G140" s="11"/>
      <c r="H140" s="33">
        <v>41.64834513605215</v>
      </c>
      <c r="I140" s="12">
        <v>42.444173387059514</v>
      </c>
      <c r="J140" s="12">
        <v>5305.52167338244</v>
      </c>
      <c r="K140" s="12">
        <v>0.68832295040152358</v>
      </c>
      <c r="L140" s="47">
        <v>29596328.734698702</v>
      </c>
      <c r="M140" s="13">
        <v>270162.74518209678</v>
      </c>
      <c r="N140" s="13">
        <v>356676.3466666665</v>
      </c>
      <c r="O140" s="48">
        <v>74.688695597125019</v>
      </c>
      <c r="P140" s="13">
        <v>29596328.734698702</v>
      </c>
      <c r="Q140" s="13">
        <v>270162.74518209678</v>
      </c>
      <c r="R140" s="13">
        <v>356676.3466666665</v>
      </c>
      <c r="S140" s="12">
        <v>74.688695597125019</v>
      </c>
      <c r="T140" s="47">
        <v>59192657.469397403</v>
      </c>
      <c r="U140" s="34"/>
      <c r="V140" s="117">
        <v>1</v>
      </c>
      <c r="W140" s="118">
        <v>1</v>
      </c>
      <c r="X140" s="118">
        <v>1</v>
      </c>
      <c r="Y140" s="118">
        <v>1</v>
      </c>
      <c r="Z140" s="118">
        <v>2</v>
      </c>
      <c r="AA140" s="119">
        <v>1</v>
      </c>
      <c r="AB140" s="118">
        <v>1</v>
      </c>
      <c r="AC140" s="118">
        <v>2</v>
      </c>
      <c r="AD140" s="118">
        <v>2</v>
      </c>
      <c r="AE140" s="120">
        <v>3</v>
      </c>
      <c r="AF140" s="125">
        <f t="shared" si="12"/>
        <v>129.73709142586458</v>
      </c>
      <c r="AG140" s="123"/>
      <c r="AH140" s="126"/>
      <c r="AI140" s="124"/>
      <c r="AJ140" s="59" t="s">
        <v>58</v>
      </c>
      <c r="AK140" s="59">
        <f t="shared" si="13"/>
        <v>0.49</v>
      </c>
      <c r="AL140" s="14">
        <f>IF(head!F$48="S235",235,IF(head!F$48="S275",275,IF(head!F$48="S355",355,IF(head!F$48="S420",420,460))))^0.5*head!$I$40*1000/(S140*3.1416*210000^0.5)</f>
        <v>0.51324062068586163</v>
      </c>
      <c r="AM140" s="14">
        <f t="shared" si="14"/>
        <v>0.70845191942904029</v>
      </c>
      <c r="AN140" s="14">
        <f t="shared" si="15"/>
        <v>0.83555839529753761</v>
      </c>
      <c r="AO140" s="15">
        <f>IF(head!F$48="S235",235,IF(head!F$48="S275",275,IF(head!F$48="S355",355,IF(head!F$48="S420",420,460))))*AN140*J140/1000</f>
        <v>1041.7721962725184</v>
      </c>
      <c r="AP140" s="44" t="str">
        <f t="shared" si="16"/>
        <v>CF CHS 219,1 x 8,8</v>
      </c>
      <c r="AQ140" s="2"/>
    </row>
    <row r="141" spans="1:43" ht="13.5" customHeight="1">
      <c r="A141" s="9" t="s">
        <v>438</v>
      </c>
      <c r="B141" s="30">
        <f t="shared" si="17"/>
        <v>1140.1647708398239</v>
      </c>
      <c r="C141" s="11">
        <v>219.1</v>
      </c>
      <c r="D141" s="11"/>
      <c r="E141" s="215" t="s">
        <v>303</v>
      </c>
      <c r="F141" s="11"/>
      <c r="G141" s="11"/>
      <c r="H141" s="33">
        <v>45.639562673249394</v>
      </c>
      <c r="I141" s="12">
        <v>46.511656227515303</v>
      </c>
      <c r="J141" s="12">
        <v>5813.9570284394131</v>
      </c>
      <c r="K141" s="12">
        <v>0.68832295040152358</v>
      </c>
      <c r="L141" s="47">
        <v>32197352.453522049</v>
      </c>
      <c r="M141" s="13">
        <v>293905.54498879093</v>
      </c>
      <c r="N141" s="13">
        <v>389416.74933333322</v>
      </c>
      <c r="O141" s="48">
        <v>74.41734508835961</v>
      </c>
      <c r="P141" s="13">
        <v>32197352.453522049</v>
      </c>
      <c r="Q141" s="13">
        <v>293905.54498879093</v>
      </c>
      <c r="R141" s="13">
        <v>389416.74933333322</v>
      </c>
      <c r="S141" s="12">
        <v>74.41734508835961</v>
      </c>
      <c r="T141" s="47">
        <v>64394704.907044098</v>
      </c>
      <c r="U141" s="34"/>
      <c r="V141" s="117">
        <v>1</v>
      </c>
      <c r="W141" s="118">
        <v>1</v>
      </c>
      <c r="X141" s="118">
        <v>1</v>
      </c>
      <c r="Y141" s="118">
        <v>1</v>
      </c>
      <c r="Z141" s="118">
        <v>1</v>
      </c>
      <c r="AA141" s="119">
        <v>1</v>
      </c>
      <c r="AB141" s="118">
        <v>1</v>
      </c>
      <c r="AC141" s="118">
        <v>2</v>
      </c>
      <c r="AD141" s="118">
        <v>2</v>
      </c>
      <c r="AE141" s="120">
        <v>2</v>
      </c>
      <c r="AF141" s="125">
        <f t="shared" si="12"/>
        <v>118.39147538148967</v>
      </c>
      <c r="AG141" s="123"/>
      <c r="AH141" s="126"/>
      <c r="AI141" s="124"/>
      <c r="AJ141" s="59" t="s">
        <v>58</v>
      </c>
      <c r="AK141" s="59">
        <f t="shared" si="13"/>
        <v>0.49</v>
      </c>
      <c r="AL141" s="14">
        <f>IF(head!F$48="S235",235,IF(head!F$48="S275",275,IF(head!F$48="S355",355,IF(head!F$48="S420",420,460))))^0.5*head!$I$40*1000/(S141*3.1416*210000^0.5)</f>
        <v>0.51511206750214922</v>
      </c>
      <c r="AM141" s="14">
        <f t="shared" si="14"/>
        <v>0.70987267758119599</v>
      </c>
      <c r="AN141" s="14">
        <f t="shared" si="15"/>
        <v>0.8345030688332139</v>
      </c>
      <c r="AO141" s="15">
        <f>IF(head!F$48="S235",235,IF(head!F$48="S275",275,IF(head!F$48="S355",355,IF(head!F$48="S420",420,460))))*AN141*J141/1000</f>
        <v>1140.1647708398239</v>
      </c>
      <c r="AP141" s="44" t="str">
        <f t="shared" si="16"/>
        <v>CF CHS 219,1 x 10</v>
      </c>
      <c r="AQ141" s="2"/>
    </row>
    <row r="142" spans="1:43" ht="13.5" customHeight="1">
      <c r="A142" s="9" t="s">
        <v>439</v>
      </c>
      <c r="B142" s="30">
        <f t="shared" si="17"/>
        <v>1285.7924316539838</v>
      </c>
      <c r="C142" s="11">
        <v>219.1</v>
      </c>
      <c r="D142" s="11"/>
      <c r="E142" s="215" t="s">
        <v>305</v>
      </c>
      <c r="F142" s="11"/>
      <c r="G142" s="11"/>
      <c r="H142" s="33">
        <v>51.567201373451617</v>
      </c>
      <c r="I142" s="12">
        <v>52.552561909250052</v>
      </c>
      <c r="J142" s="12">
        <v>6569.0702386562571</v>
      </c>
      <c r="K142" s="12">
        <v>0.68832295040152358</v>
      </c>
      <c r="L142" s="47">
        <v>35984389.618160978</v>
      </c>
      <c r="M142" s="13">
        <v>328474.57433282502</v>
      </c>
      <c r="N142" s="13">
        <v>437561.43333333329</v>
      </c>
      <c r="O142" s="48">
        <v>74.012507388954205</v>
      </c>
      <c r="P142" s="13">
        <v>35984389.618160978</v>
      </c>
      <c r="Q142" s="13">
        <v>328474.57433282502</v>
      </c>
      <c r="R142" s="13">
        <v>437561.43333333329</v>
      </c>
      <c r="S142" s="12">
        <v>74.012507388954205</v>
      </c>
      <c r="T142" s="47">
        <v>71968779.236321956</v>
      </c>
      <c r="U142" s="34"/>
      <c r="V142" s="117">
        <v>1</v>
      </c>
      <c r="W142" s="118">
        <v>1</v>
      </c>
      <c r="X142" s="118">
        <v>1</v>
      </c>
      <c r="Y142" s="118">
        <v>1</v>
      </c>
      <c r="Z142" s="118">
        <v>1</v>
      </c>
      <c r="AA142" s="119">
        <v>1</v>
      </c>
      <c r="AB142" s="118">
        <v>1</v>
      </c>
      <c r="AC142" s="118">
        <v>1</v>
      </c>
      <c r="AD142" s="118">
        <v>2</v>
      </c>
      <c r="AE142" s="120">
        <v>2</v>
      </c>
      <c r="AF142" s="125">
        <f t="shared" si="12"/>
        <v>104.78240076518412</v>
      </c>
      <c r="AG142" s="123"/>
      <c r="AH142" s="126"/>
      <c r="AI142" s="124"/>
      <c r="AJ142" s="59" t="s">
        <v>58</v>
      </c>
      <c r="AK142" s="59">
        <f t="shared" si="13"/>
        <v>0.49</v>
      </c>
      <c r="AL142" s="14">
        <f>IF(head!F$48="S235",235,IF(head!F$48="S275",275,IF(head!F$48="S355",355,IF(head!F$48="S420",420,460))))^0.5*head!$I$40*1000/(S142*3.1416*210000^0.5)</f>
        <v>0.51792965593011075</v>
      </c>
      <c r="AM142" s="14">
        <f t="shared" si="14"/>
        <v>0.71201832994881864</v>
      </c>
      <c r="AN142" s="14">
        <f t="shared" si="15"/>
        <v>0.83291195819115171</v>
      </c>
      <c r="AO142" s="15">
        <f>IF(head!F$48="S235",235,IF(head!F$48="S275",275,IF(head!F$48="S355",355,IF(head!F$48="S420",420,460))))*AN142*J142/1000</f>
        <v>1285.7924316539838</v>
      </c>
      <c r="AP142" s="44" t="str">
        <f t="shared" si="16"/>
        <v>CF CHS 219,1 x 12,5</v>
      </c>
      <c r="AQ142" s="2"/>
    </row>
    <row r="143" spans="1:43" ht="13.5" customHeight="1">
      <c r="A143" s="9" t="s">
        <v>440</v>
      </c>
      <c r="B143" s="30">
        <f t="shared" si="17"/>
        <v>1581.6461568593375</v>
      </c>
      <c r="C143" s="11">
        <v>219.1</v>
      </c>
      <c r="D143" s="11"/>
      <c r="E143" s="215" t="s">
        <v>307</v>
      </c>
      <c r="F143" s="11"/>
      <c r="G143" s="11"/>
      <c r="H143" s="33">
        <v>63.688329768980779</v>
      </c>
      <c r="I143" s="12">
        <v>64.905304223165132</v>
      </c>
      <c r="J143" s="12">
        <v>8113.1630278956409</v>
      </c>
      <c r="K143" s="12">
        <v>0.68832295040152358</v>
      </c>
      <c r="L143" s="47">
        <v>43445795.326759242</v>
      </c>
      <c r="M143" s="13">
        <v>396584.16546562524</v>
      </c>
      <c r="N143" s="13">
        <v>534195.54166666674</v>
      </c>
      <c r="O143" s="48">
        <v>73.177703229877338</v>
      </c>
      <c r="P143" s="13">
        <v>43445795.326759242</v>
      </c>
      <c r="Q143" s="13">
        <v>396584.16546562524</v>
      </c>
      <c r="R143" s="13">
        <v>534195.54166666674</v>
      </c>
      <c r="S143" s="12">
        <v>73.177703229877338</v>
      </c>
      <c r="T143" s="47">
        <v>86891590.653518483</v>
      </c>
      <c r="U143" s="34"/>
      <c r="V143" s="117">
        <v>1</v>
      </c>
      <c r="W143" s="118">
        <v>1</v>
      </c>
      <c r="X143" s="118">
        <v>1</v>
      </c>
      <c r="Y143" s="118">
        <v>1</v>
      </c>
      <c r="Z143" s="118">
        <v>1</v>
      </c>
      <c r="AA143" s="119">
        <v>1</v>
      </c>
      <c r="AB143" s="118">
        <v>1</v>
      </c>
      <c r="AC143" s="118">
        <v>1</v>
      </c>
      <c r="AD143" s="118">
        <v>1</v>
      </c>
      <c r="AE143" s="120">
        <v>1</v>
      </c>
      <c r="AF143" s="125">
        <f t="shared" si="12"/>
        <v>84.840271055179088</v>
      </c>
      <c r="AG143" s="123"/>
      <c r="AH143" s="126"/>
      <c r="AI143" s="124"/>
      <c r="AJ143" s="59" t="s">
        <v>58</v>
      </c>
      <c r="AK143" s="59">
        <f t="shared" si="13"/>
        <v>0.49</v>
      </c>
      <c r="AL143" s="14">
        <f>IF(head!F$48="S235",235,IF(head!F$48="S275",275,IF(head!F$48="S355",355,IF(head!F$48="S420",420,460))))^0.5*head!$I$40*1000/(S143*3.1416*210000^0.5)</f>
        <v>0.52383814733932432</v>
      </c>
      <c r="AM143" s="14">
        <f t="shared" si="14"/>
        <v>0.71654354840208234</v>
      </c>
      <c r="AN143" s="14">
        <f t="shared" si="15"/>
        <v>0.8295666135369828</v>
      </c>
      <c r="AO143" s="15">
        <f>IF(head!F$48="S235",235,IF(head!F$48="S275",275,IF(head!F$48="S355",355,IF(head!F$48="S420",420,460))))*AN143*J143/1000</f>
        <v>1581.6461568593375</v>
      </c>
      <c r="AP143" s="44" t="str">
        <f t="shared" si="16"/>
        <v>CF CHS 219,1 x 14,2</v>
      </c>
      <c r="AQ143" s="2"/>
    </row>
    <row r="144" spans="1:43" ht="13.5" customHeight="1">
      <c r="A144" s="9" t="s">
        <v>441</v>
      </c>
      <c r="B144" s="30">
        <f t="shared" si="17"/>
        <v>1777.03011212108</v>
      </c>
      <c r="C144" s="11">
        <v>219.1</v>
      </c>
      <c r="D144" s="11"/>
      <c r="E144" s="215" t="s">
        <v>309</v>
      </c>
      <c r="F144" s="11"/>
      <c r="G144" s="11"/>
      <c r="H144" s="33">
        <v>71.754613951299547</v>
      </c>
      <c r="I144" s="12">
        <v>73.12572122425432</v>
      </c>
      <c r="J144" s="12">
        <v>9140.7151530317897</v>
      </c>
      <c r="K144" s="12">
        <v>0.68832295040152358</v>
      </c>
      <c r="L144" s="47">
        <v>48200876.274436943</v>
      </c>
      <c r="M144" s="13">
        <v>439989.74234994926</v>
      </c>
      <c r="N144" s="13">
        <v>597127.37133333331</v>
      </c>
      <c r="O144" s="48">
        <v>72.616845497446391</v>
      </c>
      <c r="P144" s="13">
        <v>48200876.274436943</v>
      </c>
      <c r="Q144" s="13">
        <v>439989.74234994926</v>
      </c>
      <c r="R144" s="13">
        <v>597127.37133333331</v>
      </c>
      <c r="S144" s="12">
        <v>72.616845497446391</v>
      </c>
      <c r="T144" s="47">
        <v>96401752.548873886</v>
      </c>
      <c r="U144" s="34"/>
      <c r="V144" s="117">
        <v>1</v>
      </c>
      <c r="W144" s="118">
        <v>1</v>
      </c>
      <c r="X144" s="118">
        <v>1</v>
      </c>
      <c r="Y144" s="118">
        <v>1</v>
      </c>
      <c r="Z144" s="118">
        <v>1</v>
      </c>
      <c r="AA144" s="119">
        <v>1</v>
      </c>
      <c r="AB144" s="118">
        <v>1</v>
      </c>
      <c r="AC144" s="118">
        <v>1</v>
      </c>
      <c r="AD144" s="118">
        <v>1</v>
      </c>
      <c r="AE144" s="120">
        <v>1</v>
      </c>
      <c r="AF144" s="125">
        <f t="shared" si="12"/>
        <v>75.302964689061639</v>
      </c>
      <c r="AG144" s="123"/>
      <c r="AH144" s="126"/>
      <c r="AI144" s="124"/>
      <c r="AJ144" s="59" t="s">
        <v>58</v>
      </c>
      <c r="AK144" s="59">
        <f t="shared" si="13"/>
        <v>0.49</v>
      </c>
      <c r="AL144" s="14">
        <f>IF(head!F$48="S235",235,IF(head!F$48="S275",275,IF(head!F$48="S355",355,IF(head!F$48="S420",420,460))))^0.5*head!$I$40*1000/(S144*3.1416*210000^0.5)</f>
        <v>0.52788402228011744</v>
      </c>
      <c r="AM144" s="14">
        <f t="shared" si="14"/>
        <v>0.71966235594794647</v>
      </c>
      <c r="AN144" s="14">
        <f t="shared" si="15"/>
        <v>0.82726899785701291</v>
      </c>
      <c r="AO144" s="15">
        <f>IF(head!F$48="S235",235,IF(head!F$48="S275",275,IF(head!F$48="S355",355,IF(head!F$48="S420",420,460))))*AN144*J144/1000</f>
        <v>1777.03011212108</v>
      </c>
      <c r="AP144" s="44" t="str">
        <f t="shared" si="16"/>
        <v>CF CHS 219,1 x 16</v>
      </c>
      <c r="AQ144" s="2"/>
    </row>
    <row r="145" spans="1:43" ht="13.5" customHeight="1">
      <c r="A145" s="9" t="s">
        <v>442</v>
      </c>
      <c r="B145" s="30">
        <f t="shared" si="17"/>
        <v>1978.8151934242769</v>
      </c>
      <c r="C145" s="11">
        <v>219.1</v>
      </c>
      <c r="D145" s="11"/>
      <c r="E145" s="215" t="s">
        <v>311</v>
      </c>
      <c r="F145" s="11"/>
      <c r="G145" s="11"/>
      <c r="H145" s="33">
        <v>80.140017973777333</v>
      </c>
      <c r="I145" s="12">
        <v>81.671355896843139</v>
      </c>
      <c r="J145" s="12">
        <v>10208.919487105393</v>
      </c>
      <c r="K145" s="12">
        <v>0.68832295040152358</v>
      </c>
      <c r="L145" s="47">
        <v>52965928.84414956</v>
      </c>
      <c r="M145" s="13">
        <v>483486.34271245601</v>
      </c>
      <c r="N145" s="13">
        <v>661359.0933333335</v>
      </c>
      <c r="O145" s="48">
        <v>72.029169438499011</v>
      </c>
      <c r="P145" s="13">
        <v>52965928.84414956</v>
      </c>
      <c r="Q145" s="13">
        <v>483486.34271245601</v>
      </c>
      <c r="R145" s="13">
        <v>661359.0933333335</v>
      </c>
      <c r="S145" s="12">
        <v>72.029169438499011</v>
      </c>
      <c r="T145" s="47">
        <v>105931857.68829912</v>
      </c>
      <c r="U145" s="34"/>
      <c r="V145" s="117">
        <v>1</v>
      </c>
      <c r="W145" s="118">
        <v>1</v>
      </c>
      <c r="X145" s="118">
        <v>1</v>
      </c>
      <c r="Y145" s="118">
        <v>1</v>
      </c>
      <c r="Z145" s="118">
        <v>1</v>
      </c>
      <c r="AA145" s="119">
        <v>1</v>
      </c>
      <c r="AB145" s="118">
        <v>1</v>
      </c>
      <c r="AC145" s="118">
        <v>1</v>
      </c>
      <c r="AD145" s="118">
        <v>1</v>
      </c>
      <c r="AE145" s="120">
        <v>1</v>
      </c>
      <c r="AF145" s="125">
        <f t="shared" si="12"/>
        <v>67.423682914820276</v>
      </c>
      <c r="AG145" s="123"/>
      <c r="AH145" s="126"/>
      <c r="AI145" s="124"/>
      <c r="AJ145" s="59" t="s">
        <v>58</v>
      </c>
      <c r="AK145" s="59">
        <f t="shared" si="13"/>
        <v>0.49</v>
      </c>
      <c r="AL145" s="14">
        <f>IF(head!F$48="S235",235,IF(head!F$48="S275",275,IF(head!F$48="S355",355,IF(head!F$48="S420",420,460))))^0.5*head!$I$40*1000/(S145*3.1416*210000^0.5)</f>
        <v>0.53219095521039017</v>
      </c>
      <c r="AM145" s="14">
        <f t="shared" si="14"/>
        <v>0.72300039043041942</v>
      </c>
      <c r="AN145" s="14">
        <f t="shared" si="15"/>
        <v>0.82481698434587991</v>
      </c>
      <c r="AO145" s="15">
        <f>IF(head!F$48="S235",235,IF(head!F$48="S275",275,IF(head!F$48="S355",355,IF(head!F$48="S420",420,460))))*AN145*J145/1000</f>
        <v>1978.8151934242769</v>
      </c>
      <c r="AP145" s="44" t="str">
        <f t="shared" si="16"/>
        <v>CF CHS 219,1 x 20</v>
      </c>
      <c r="AQ145" s="2"/>
    </row>
    <row r="146" spans="1:43" ht="13.5" customHeight="1">
      <c r="A146" s="9" t="s">
        <v>443</v>
      </c>
      <c r="B146" s="30">
        <f t="shared" si="17"/>
        <v>2408.5899398978813</v>
      </c>
      <c r="C146" s="11">
        <v>219.1</v>
      </c>
      <c r="D146" s="11"/>
      <c r="E146" s="215" t="s">
        <v>315</v>
      </c>
      <c r="F146" s="11"/>
      <c r="G146" s="11"/>
      <c r="H146" s="33">
        <v>98.202102280767278</v>
      </c>
      <c r="I146" s="12">
        <v>100.07857557275646</v>
      </c>
      <c r="J146" s="12">
        <v>12509.821946594557</v>
      </c>
      <c r="K146" s="12">
        <v>0.68832295040152358</v>
      </c>
      <c r="L146" s="47">
        <v>62612925.462177858</v>
      </c>
      <c r="M146" s="13">
        <v>571546.55830376875</v>
      </c>
      <c r="N146" s="13">
        <v>795482.8666666667</v>
      </c>
      <c r="O146" s="48">
        <v>70.746740207588374</v>
      </c>
      <c r="P146" s="13">
        <v>62612925.462177858</v>
      </c>
      <c r="Q146" s="13">
        <v>571546.55830376875</v>
      </c>
      <c r="R146" s="13">
        <v>795482.8666666667</v>
      </c>
      <c r="S146" s="12">
        <v>70.746740207588374</v>
      </c>
      <c r="T146" s="47">
        <v>125225850.92435572</v>
      </c>
      <c r="U146" s="34"/>
      <c r="V146" s="117">
        <v>1</v>
      </c>
      <c r="W146" s="118">
        <v>1</v>
      </c>
      <c r="X146" s="118">
        <v>1</v>
      </c>
      <c r="Y146" s="118">
        <v>1</v>
      </c>
      <c r="Z146" s="118">
        <v>1</v>
      </c>
      <c r="AA146" s="119">
        <v>1</v>
      </c>
      <c r="AB146" s="118">
        <v>1</v>
      </c>
      <c r="AC146" s="118">
        <v>1</v>
      </c>
      <c r="AD146" s="118">
        <v>1</v>
      </c>
      <c r="AE146" s="120">
        <v>1</v>
      </c>
      <c r="AF146" s="125">
        <f t="shared" si="12"/>
        <v>55.022601707684572</v>
      </c>
      <c r="AG146" s="123"/>
      <c r="AH146" s="126"/>
      <c r="AI146" s="124"/>
      <c r="AJ146" s="59" t="s">
        <v>58</v>
      </c>
      <c r="AK146" s="59">
        <f t="shared" si="13"/>
        <v>0.49</v>
      </c>
      <c r="AL146" s="14">
        <f>IF(head!F$48="S235",235,IF(head!F$48="S275",275,IF(head!F$48="S355",355,IF(head!F$48="S420",420,460))))^0.5*head!$I$40*1000/(S146*3.1416*210000^0.5)</f>
        <v>0.54183800375828706</v>
      </c>
      <c r="AM146" s="14">
        <f t="shared" si="14"/>
        <v>0.73054452207916309</v>
      </c>
      <c r="AN146" s="14">
        <f t="shared" si="15"/>
        <v>0.81930174041945969</v>
      </c>
      <c r="AO146" s="15">
        <f>IF(head!F$48="S235",235,IF(head!F$48="S275",275,IF(head!F$48="S355",355,IF(head!F$48="S420",420,460))))*AN146*J146/1000</f>
        <v>2408.5899398978813</v>
      </c>
      <c r="AP146" s="44" t="str">
        <f t="shared" si="16"/>
        <v>CF CHS 244,5 x 6,3</v>
      </c>
      <c r="AQ146" s="2"/>
    </row>
    <row r="147" spans="1:43" ht="13.5" customHeight="1">
      <c r="A147" s="9" t="s">
        <v>444</v>
      </c>
      <c r="B147" s="30">
        <f t="shared" si="17"/>
        <v>961.44472993533066</v>
      </c>
      <c r="C147" s="11">
        <v>244.5</v>
      </c>
      <c r="D147" s="11"/>
      <c r="E147" s="215">
        <v>6.3</v>
      </c>
      <c r="F147" s="11"/>
      <c r="G147" s="11"/>
      <c r="H147" s="33">
        <v>37.008530087558057</v>
      </c>
      <c r="I147" s="12">
        <v>37.715699452288469</v>
      </c>
      <c r="J147" s="12">
        <v>4714.4624315360588</v>
      </c>
      <c r="K147" s="12">
        <v>0.76811940380270438</v>
      </c>
      <c r="L147" s="47">
        <v>33460266.548476964</v>
      </c>
      <c r="M147" s="13">
        <v>273703.61184848234</v>
      </c>
      <c r="N147" s="13">
        <v>357540.5610000001</v>
      </c>
      <c r="O147" s="48">
        <v>84.245867851189004</v>
      </c>
      <c r="P147" s="13">
        <v>33460266.548476964</v>
      </c>
      <c r="Q147" s="13">
        <v>273703.61184848234</v>
      </c>
      <c r="R147" s="13">
        <v>357540.5610000001</v>
      </c>
      <c r="S147" s="12">
        <v>84.245867851189004</v>
      </c>
      <c r="T147" s="47">
        <v>66920533.096953928</v>
      </c>
      <c r="U147" s="34"/>
      <c r="V147" s="117">
        <v>1</v>
      </c>
      <c r="W147" s="118">
        <v>1</v>
      </c>
      <c r="X147" s="118">
        <v>2</v>
      </c>
      <c r="Y147" s="118">
        <v>2</v>
      </c>
      <c r="Z147" s="118">
        <v>3</v>
      </c>
      <c r="AA147" s="119">
        <v>2</v>
      </c>
      <c r="AB147" s="118">
        <v>2</v>
      </c>
      <c r="AC147" s="118">
        <v>3</v>
      </c>
      <c r="AD147" s="118">
        <v>4</v>
      </c>
      <c r="AE147" s="120">
        <v>4</v>
      </c>
      <c r="AF147" s="125">
        <f t="shared" si="12"/>
        <v>162.92831154292111</v>
      </c>
      <c r="AG147" s="123"/>
      <c r="AH147" s="126"/>
      <c r="AI147" s="124"/>
      <c r="AJ147" s="59" t="s">
        <v>58</v>
      </c>
      <c r="AK147" s="59">
        <f t="shared" si="13"/>
        <v>0.49</v>
      </c>
      <c r="AL147" s="14">
        <f>IF(head!F$48="S235",235,IF(head!F$48="S275",275,IF(head!F$48="S355",355,IF(head!F$48="S420",420,460))))^0.5*head!$I$40*1000/(S147*3.1416*210000^0.5)</f>
        <v>0.45501664905627548</v>
      </c>
      <c r="AM147" s="14">
        <f t="shared" si="14"/>
        <v>0.6659991544779883</v>
      </c>
      <c r="AN147" s="14">
        <f t="shared" si="15"/>
        <v>0.86780926337863962</v>
      </c>
      <c r="AO147" s="15">
        <f>IF(head!F$48="S235",235,IF(head!F$48="S275",275,IF(head!F$48="S355",355,IF(head!F$48="S420",420,460))))*AN147*J147/1000</f>
        <v>961.44472993533066</v>
      </c>
      <c r="AP147" s="44" t="str">
        <f t="shared" si="16"/>
        <v>CF CHS 244,5 x 8</v>
      </c>
      <c r="AQ147" s="2"/>
    </row>
    <row r="148" spans="1:43" ht="13.5" customHeight="1">
      <c r="A148" s="9" t="s">
        <v>445</v>
      </c>
      <c r="B148" s="30">
        <f t="shared" si="17"/>
        <v>1209.7565156975909</v>
      </c>
      <c r="C148" s="11">
        <v>244.5</v>
      </c>
      <c r="D148" s="11"/>
      <c r="E148" s="215">
        <v>8</v>
      </c>
      <c r="F148" s="11"/>
      <c r="G148" s="11"/>
      <c r="H148" s="33">
        <v>46.65956240964632</v>
      </c>
      <c r="I148" s="12">
        <v>47.5511464047351</v>
      </c>
      <c r="J148" s="12">
        <v>5943.8933005918889</v>
      </c>
      <c r="K148" s="12">
        <v>0.76811940380270438</v>
      </c>
      <c r="L148" s="47">
        <v>41604466.90415857</v>
      </c>
      <c r="M148" s="13">
        <v>340322.83766182879</v>
      </c>
      <c r="N148" s="13">
        <v>447628.66666666669</v>
      </c>
      <c r="O148" s="48">
        <v>83.663201289455813</v>
      </c>
      <c r="P148" s="13">
        <v>41604466.90415857</v>
      </c>
      <c r="Q148" s="13">
        <v>340322.83766182879</v>
      </c>
      <c r="R148" s="13">
        <v>447628.66666666669</v>
      </c>
      <c r="S148" s="12">
        <v>83.663201289455813</v>
      </c>
      <c r="T148" s="47">
        <v>83208933.80831714</v>
      </c>
      <c r="U148" s="34"/>
      <c r="V148" s="117">
        <v>1</v>
      </c>
      <c r="W148" s="118">
        <v>1</v>
      </c>
      <c r="X148" s="118">
        <v>1</v>
      </c>
      <c r="Y148" s="118">
        <v>2</v>
      </c>
      <c r="Z148" s="118">
        <v>2</v>
      </c>
      <c r="AA148" s="119">
        <v>1</v>
      </c>
      <c r="AB148" s="118">
        <v>1</v>
      </c>
      <c r="AC148" s="118">
        <v>2</v>
      </c>
      <c r="AD148" s="118">
        <v>3</v>
      </c>
      <c r="AE148" s="120">
        <v>3</v>
      </c>
      <c r="AF148" s="125">
        <f t="shared" si="12"/>
        <v>129.22832980972512</v>
      </c>
      <c r="AG148" s="123"/>
      <c r="AH148" s="126"/>
      <c r="AI148" s="124"/>
      <c r="AJ148" s="59" t="s">
        <v>58</v>
      </c>
      <c r="AK148" s="59">
        <f t="shared" si="13"/>
        <v>0.49</v>
      </c>
      <c r="AL148" s="14">
        <f>IF(head!F$48="S235",235,IF(head!F$48="S275",275,IF(head!F$48="S355",355,IF(head!F$48="S420",420,460))))^0.5*head!$I$40*1000/(S148*3.1416*210000^0.5)</f>
        <v>0.45818558094449852</v>
      </c>
      <c r="AM148" s="14">
        <f t="shared" si="14"/>
        <v>0.66822248062412593</v>
      </c>
      <c r="AN148" s="14">
        <f t="shared" si="15"/>
        <v>0.86608217988799263</v>
      </c>
      <c r="AO148" s="15">
        <f>IF(head!F$48="S235",235,IF(head!F$48="S275",275,IF(head!F$48="S355",355,IF(head!F$48="S420",420,460))))*AN148*J148/1000</f>
        <v>1209.7565156975909</v>
      </c>
      <c r="AP148" s="44" t="str">
        <f t="shared" si="16"/>
        <v>CF CHS 244,5 x 10</v>
      </c>
      <c r="AQ148" s="2"/>
    </row>
    <row r="149" spans="1:43" ht="13.5" customHeight="1">
      <c r="A149" s="9" t="s">
        <v>446</v>
      </c>
      <c r="B149" s="30">
        <f t="shared" si="17"/>
        <v>1495.860091892333</v>
      </c>
      <c r="C149" s="11">
        <v>244.5</v>
      </c>
      <c r="D149" s="11"/>
      <c r="E149" s="215" t="s">
        <v>305</v>
      </c>
      <c r="F149" s="11"/>
      <c r="G149" s="11"/>
      <c r="H149" s="33">
        <v>57.831222965444312</v>
      </c>
      <c r="I149" s="12">
        <v>58.93627818134452</v>
      </c>
      <c r="J149" s="12">
        <v>7367.0347726680648</v>
      </c>
      <c r="K149" s="12">
        <v>0.76811940380270438</v>
      </c>
      <c r="L149" s="47">
        <v>50731473.423122108</v>
      </c>
      <c r="M149" s="13">
        <v>414981.37769425032</v>
      </c>
      <c r="N149" s="13">
        <v>550235.83333333326</v>
      </c>
      <c r="O149" s="48">
        <v>82.983620371733608</v>
      </c>
      <c r="P149" s="13">
        <v>50731473.423122108</v>
      </c>
      <c r="Q149" s="13">
        <v>414981.37769425032</v>
      </c>
      <c r="R149" s="13">
        <v>550235.83333333326</v>
      </c>
      <c r="S149" s="12">
        <v>82.983620371733608</v>
      </c>
      <c r="T149" s="47">
        <v>101462946.84624422</v>
      </c>
      <c r="U149" s="34"/>
      <c r="V149" s="117">
        <v>1</v>
      </c>
      <c r="W149" s="118">
        <v>1</v>
      </c>
      <c r="X149" s="118">
        <v>1</v>
      </c>
      <c r="Y149" s="118">
        <v>1</v>
      </c>
      <c r="Z149" s="118">
        <v>1</v>
      </c>
      <c r="AA149" s="119">
        <v>1</v>
      </c>
      <c r="AB149" s="118">
        <v>1</v>
      </c>
      <c r="AC149" s="118">
        <v>2</v>
      </c>
      <c r="AD149" s="118">
        <v>2</v>
      </c>
      <c r="AE149" s="120">
        <v>2</v>
      </c>
      <c r="AF149" s="125">
        <f t="shared" si="12"/>
        <v>104.26439232409382</v>
      </c>
      <c r="AG149" s="123"/>
      <c r="AH149" s="126"/>
      <c r="AI149" s="124"/>
      <c r="AJ149" s="59" t="s">
        <v>58</v>
      </c>
      <c r="AK149" s="59">
        <f t="shared" si="13"/>
        <v>0.49</v>
      </c>
      <c r="AL149" s="14">
        <f>IF(head!F$48="S235",235,IF(head!F$48="S275",275,IF(head!F$48="S355",355,IF(head!F$48="S420",420,460))))^0.5*head!$I$40*1000/(S149*3.1416*210000^0.5)</f>
        <v>0.46193781754481211</v>
      </c>
      <c r="AM149" s="14">
        <f t="shared" si="14"/>
        <v>0.67086803893751101</v>
      </c>
      <c r="AN149" s="14">
        <f t="shared" si="15"/>
        <v>0.86403312724606118</v>
      </c>
      <c r="AO149" s="15">
        <f>IF(head!F$48="S235",235,IF(head!F$48="S275",275,IF(head!F$48="S355",355,IF(head!F$48="S420",420,460))))*AN149*J149/1000</f>
        <v>1495.860091892333</v>
      </c>
      <c r="AP149" s="44" t="str">
        <f t="shared" si="16"/>
        <v>CF CHS 244,5 x 12,5</v>
      </c>
      <c r="AQ149" s="2"/>
    </row>
    <row r="150" spans="1:43" ht="13.5" customHeight="1">
      <c r="A150" s="9" t="s">
        <v>447</v>
      </c>
      <c r="B150" s="30">
        <f t="shared" si="17"/>
        <v>1844.3527522642801</v>
      </c>
      <c r="C150" s="11">
        <v>244.5</v>
      </c>
      <c r="D150" s="11"/>
      <c r="E150" s="215" t="s">
        <v>307</v>
      </c>
      <c r="F150" s="11"/>
      <c r="G150" s="11"/>
      <c r="H150" s="33">
        <v>71.518356758971635</v>
      </c>
      <c r="I150" s="12">
        <v>72.8849495632832</v>
      </c>
      <c r="J150" s="12">
        <v>9110.6186954103996</v>
      </c>
      <c r="K150" s="12">
        <v>0.76811940380270438</v>
      </c>
      <c r="L150" s="47">
        <v>61474184.354115903</v>
      </c>
      <c r="M150" s="13">
        <v>502856.31373509945</v>
      </c>
      <c r="N150" s="13">
        <v>673451.04166666674</v>
      </c>
      <c r="O150" s="48">
        <v>82.143357917728196</v>
      </c>
      <c r="P150" s="13">
        <v>61474184.354115903</v>
      </c>
      <c r="Q150" s="13">
        <v>502856.31373509945</v>
      </c>
      <c r="R150" s="13">
        <v>673451.04166666674</v>
      </c>
      <c r="S150" s="12">
        <v>82.143357917728196</v>
      </c>
      <c r="T150" s="47">
        <v>122948368.70823181</v>
      </c>
      <c r="U150" s="34"/>
      <c r="V150" s="117">
        <v>1</v>
      </c>
      <c r="W150" s="118">
        <v>1</v>
      </c>
      <c r="X150" s="118">
        <v>1</v>
      </c>
      <c r="Y150" s="118">
        <v>1</v>
      </c>
      <c r="Z150" s="118">
        <v>1</v>
      </c>
      <c r="AA150" s="119">
        <v>1</v>
      </c>
      <c r="AB150" s="118">
        <v>1</v>
      </c>
      <c r="AC150" s="118">
        <v>1</v>
      </c>
      <c r="AD150" s="118">
        <v>1</v>
      </c>
      <c r="AE150" s="120">
        <v>2</v>
      </c>
      <c r="AF150" s="125">
        <f t="shared" si="12"/>
        <v>84.310344827586206</v>
      </c>
      <c r="AG150" s="123"/>
      <c r="AH150" s="126"/>
      <c r="AI150" s="124"/>
      <c r="AJ150" s="59" t="s">
        <v>58</v>
      </c>
      <c r="AK150" s="59">
        <f t="shared" si="13"/>
        <v>0.49</v>
      </c>
      <c r="AL150" s="14">
        <f>IF(head!F$48="S235",235,IF(head!F$48="S275",275,IF(head!F$48="S355",355,IF(head!F$48="S420",420,460))))^0.5*head!$I$40*1000/(S150*3.1416*210000^0.5)</f>
        <v>0.46666308096241993</v>
      </c>
      <c r="AM150" s="14">
        <f t="shared" si="14"/>
        <v>0.67421967040246189</v>
      </c>
      <c r="AN150" s="14">
        <f t="shared" si="15"/>
        <v>0.86144638981071764</v>
      </c>
      <c r="AO150" s="15">
        <f>IF(head!F$48="S235",235,IF(head!F$48="S275",275,IF(head!F$48="S355",355,IF(head!F$48="S420",420,460))))*AN150*J150/1000</f>
        <v>1844.3527522642801</v>
      </c>
      <c r="AP150" s="44" t="str">
        <f t="shared" si="16"/>
        <v>CF CHS 244,5 x 14,2</v>
      </c>
      <c r="AQ150" s="2"/>
    </row>
    <row r="151" spans="1:43" ht="13.5" customHeight="1">
      <c r="A151" s="9" t="s">
        <v>448</v>
      </c>
      <c r="B151" s="30">
        <f t="shared" si="17"/>
        <v>2075.5475530612148</v>
      </c>
      <c r="C151" s="11">
        <v>244.5</v>
      </c>
      <c r="D151" s="11"/>
      <c r="E151" s="215" t="s">
        <v>309</v>
      </c>
      <c r="F151" s="11"/>
      <c r="G151" s="11"/>
      <c r="H151" s="33">
        <v>80.649524611929181</v>
      </c>
      <c r="I151" s="12">
        <v>82.190598330628461</v>
      </c>
      <c r="J151" s="12">
        <v>10273.824791328558</v>
      </c>
      <c r="K151" s="12">
        <v>0.76811940380270438</v>
      </c>
      <c r="L151" s="47">
        <v>68371957.244704857</v>
      </c>
      <c r="M151" s="13">
        <v>559279.81386261643</v>
      </c>
      <c r="N151" s="13">
        <v>754095.30733333342</v>
      </c>
      <c r="O151" s="48">
        <v>81.577976501014049</v>
      </c>
      <c r="P151" s="13">
        <v>68371957.244704857</v>
      </c>
      <c r="Q151" s="13">
        <v>559279.81386261643</v>
      </c>
      <c r="R151" s="13">
        <v>754095.30733333342</v>
      </c>
      <c r="S151" s="12">
        <v>81.577976501014049</v>
      </c>
      <c r="T151" s="47">
        <v>136743914.48940971</v>
      </c>
      <c r="U151" s="34"/>
      <c r="V151" s="117">
        <v>1</v>
      </c>
      <c r="W151" s="118">
        <v>1</v>
      </c>
      <c r="X151" s="118">
        <v>1</v>
      </c>
      <c r="Y151" s="118">
        <v>1</v>
      </c>
      <c r="Z151" s="118">
        <v>1</v>
      </c>
      <c r="AA151" s="119">
        <v>1</v>
      </c>
      <c r="AB151" s="118">
        <v>1</v>
      </c>
      <c r="AC151" s="118">
        <v>1</v>
      </c>
      <c r="AD151" s="118">
        <v>1</v>
      </c>
      <c r="AE151" s="120">
        <v>1</v>
      </c>
      <c r="AF151" s="125">
        <f t="shared" si="12"/>
        <v>74.764697608141233</v>
      </c>
      <c r="AG151" s="123"/>
      <c r="AH151" s="126"/>
      <c r="AI151" s="124"/>
      <c r="AJ151" s="59" t="s">
        <v>58</v>
      </c>
      <c r="AK151" s="59">
        <f t="shared" si="13"/>
        <v>0.49</v>
      </c>
      <c r="AL151" s="14">
        <f>IF(head!F$48="S235",235,IF(head!F$48="S275",275,IF(head!F$48="S355",355,IF(head!F$48="S420",420,460))))^0.5*head!$I$40*1000/(S151*3.1416*210000^0.5)</f>
        <v>0.46989731948069746</v>
      </c>
      <c r="AM151" s="14">
        <f t="shared" si="14"/>
        <v>0.67652658870034321</v>
      </c>
      <c r="AN151" s="14">
        <f t="shared" si="15"/>
        <v>0.8596717801264816</v>
      </c>
      <c r="AO151" s="15">
        <f>IF(head!F$48="S235",235,IF(head!F$48="S275",275,IF(head!F$48="S355",355,IF(head!F$48="S420",420,460))))*AN151*J151/1000</f>
        <v>2075.5475530612148</v>
      </c>
      <c r="AP151" s="44" t="str">
        <f t="shared" si="16"/>
        <v>CF CHS 244,5 x 16</v>
      </c>
      <c r="AQ151" s="2"/>
    </row>
    <row r="152" spans="1:43" ht="13.5" customHeight="1">
      <c r="A152" s="9" t="s">
        <v>449</v>
      </c>
      <c r="B152" s="30">
        <f t="shared" si="17"/>
        <v>2315.2589498718285</v>
      </c>
      <c r="C152" s="11">
        <v>244.5</v>
      </c>
      <c r="D152" s="11"/>
      <c r="E152" s="215" t="s">
        <v>311</v>
      </c>
      <c r="F152" s="11"/>
      <c r="G152" s="11"/>
      <c r="H152" s="33">
        <v>90.162452520965616</v>
      </c>
      <c r="I152" s="12">
        <v>91.885301932194253</v>
      </c>
      <c r="J152" s="12">
        <v>11485.662741524284</v>
      </c>
      <c r="K152" s="12">
        <v>0.76811940380270438</v>
      </c>
      <c r="L152" s="47">
        <v>75329078.017247692</v>
      </c>
      <c r="M152" s="13">
        <v>616188.77723719995</v>
      </c>
      <c r="N152" s="13">
        <v>836761.33333333337</v>
      </c>
      <c r="O152" s="48">
        <v>80.984759368661457</v>
      </c>
      <c r="P152" s="13">
        <v>75329078.017247692</v>
      </c>
      <c r="Q152" s="13">
        <v>616188.77723719995</v>
      </c>
      <c r="R152" s="13">
        <v>836761.33333333337</v>
      </c>
      <c r="S152" s="12">
        <v>80.984759368661457</v>
      </c>
      <c r="T152" s="47">
        <v>150658156.03449538</v>
      </c>
      <c r="U152" s="34"/>
      <c r="V152" s="117">
        <v>1</v>
      </c>
      <c r="W152" s="118">
        <v>1</v>
      </c>
      <c r="X152" s="118">
        <v>1</v>
      </c>
      <c r="Y152" s="118">
        <v>1</v>
      </c>
      <c r="Z152" s="118">
        <v>1</v>
      </c>
      <c r="AA152" s="119">
        <v>1</v>
      </c>
      <c r="AB152" s="118">
        <v>1</v>
      </c>
      <c r="AC152" s="118">
        <v>1</v>
      </c>
      <c r="AD152" s="118">
        <v>1</v>
      </c>
      <c r="AE152" s="120">
        <v>1</v>
      </c>
      <c r="AF152" s="125">
        <f t="shared" si="12"/>
        <v>66.876367614879641</v>
      </c>
      <c r="AG152" s="123"/>
      <c r="AH152" s="126"/>
      <c r="AI152" s="124"/>
      <c r="AJ152" s="59" t="s">
        <v>58</v>
      </c>
      <c r="AK152" s="59">
        <f t="shared" si="13"/>
        <v>0.49</v>
      </c>
      <c r="AL152" s="14">
        <f>IF(head!F$48="S235",235,IF(head!F$48="S275",275,IF(head!F$48="S355",355,IF(head!F$48="S420",420,460))))^0.5*head!$I$40*1000/(S152*3.1416*210000^0.5)</f>
        <v>0.47333933922040644</v>
      </c>
      <c r="AM152" s="14">
        <f t="shared" si="14"/>
        <v>0.67899320313580513</v>
      </c>
      <c r="AN152" s="14">
        <f t="shared" si="15"/>
        <v>0.85777947392767862</v>
      </c>
      <c r="AO152" s="15">
        <f>IF(head!F$48="S235",235,IF(head!F$48="S275",275,IF(head!F$48="S355",355,IF(head!F$48="S420",420,460))))*AN152*J152/1000</f>
        <v>2315.2589498718285</v>
      </c>
      <c r="AP152" s="44" t="str">
        <f t="shared" si="16"/>
        <v>CF CHS 244,5 x 20</v>
      </c>
      <c r="AQ152" s="2"/>
    </row>
    <row r="153" spans="1:43" ht="13.5" customHeight="1">
      <c r="A153" s="9" t="s">
        <v>450</v>
      </c>
      <c r="B153" s="30">
        <f t="shared" si="17"/>
        <v>2829.3181200508579</v>
      </c>
      <c r="C153" s="11">
        <v>244.5</v>
      </c>
      <c r="D153" s="11"/>
      <c r="E153" s="215" t="s">
        <v>315</v>
      </c>
      <c r="F153" s="11"/>
      <c r="G153" s="11"/>
      <c r="H153" s="33">
        <v>110.73014546475264</v>
      </c>
      <c r="I153" s="12">
        <v>112.84600811694537</v>
      </c>
      <c r="J153" s="12">
        <v>14105.75101461817</v>
      </c>
      <c r="K153" s="12">
        <v>0.76811940380270438</v>
      </c>
      <c r="L153" s="47">
        <v>89571959.747544587</v>
      </c>
      <c r="M153" s="13">
        <v>732694.96726007841</v>
      </c>
      <c r="N153" s="13">
        <v>1010671.6666666666</v>
      </c>
      <c r="O153" s="48">
        <v>79.687083332244001</v>
      </c>
      <c r="P153" s="13">
        <v>89571959.747544587</v>
      </c>
      <c r="Q153" s="13">
        <v>732694.96726007841</v>
      </c>
      <c r="R153" s="13">
        <v>1010671.6666666666</v>
      </c>
      <c r="S153" s="12">
        <v>79.687083332244001</v>
      </c>
      <c r="T153" s="47">
        <v>179143919.49508917</v>
      </c>
      <c r="U153" s="34"/>
      <c r="V153" s="117">
        <v>1</v>
      </c>
      <c r="W153" s="118">
        <v>1</v>
      </c>
      <c r="X153" s="118">
        <v>1</v>
      </c>
      <c r="Y153" s="118">
        <v>1</v>
      </c>
      <c r="Z153" s="118">
        <v>1</v>
      </c>
      <c r="AA153" s="119">
        <v>1</v>
      </c>
      <c r="AB153" s="118">
        <v>1</v>
      </c>
      <c r="AC153" s="118">
        <v>1</v>
      </c>
      <c r="AD153" s="118">
        <v>1</v>
      </c>
      <c r="AE153" s="120">
        <v>1</v>
      </c>
      <c r="AF153" s="125">
        <f t="shared" si="12"/>
        <v>54.454342984409799</v>
      </c>
      <c r="AG153" s="123"/>
      <c r="AH153" s="126"/>
      <c r="AI153" s="124"/>
      <c r="AJ153" s="59" t="s">
        <v>58</v>
      </c>
      <c r="AK153" s="59">
        <f t="shared" si="13"/>
        <v>0.49</v>
      </c>
      <c r="AL153" s="14">
        <f>IF(head!F$48="S235",235,IF(head!F$48="S275",275,IF(head!F$48="S355",355,IF(head!F$48="S420",420,460))))^0.5*head!$I$40*1000/(S153*3.1416*210000^0.5)</f>
        <v>0.48104750335334373</v>
      </c>
      <c r="AM153" s="14">
        <f t="shared" si="14"/>
        <v>0.68455998856281175</v>
      </c>
      <c r="AN153" s="14">
        <f t="shared" si="15"/>
        <v>0.85352786691098437</v>
      </c>
      <c r="AO153" s="15">
        <f>IF(head!F$48="S235",235,IF(head!F$48="S275",275,IF(head!F$48="S355",355,IF(head!F$48="S420",420,460))))*AN153*J153/1000</f>
        <v>2829.3181200508579</v>
      </c>
      <c r="AP153" s="44" t="str">
        <f t="shared" si="16"/>
        <v>CF CHS 273 x 5,6</v>
      </c>
      <c r="AQ153" s="2"/>
    </row>
    <row r="154" spans="1:43" ht="13.5" customHeight="1">
      <c r="A154" s="9" t="s">
        <v>451</v>
      </c>
      <c r="B154" s="30">
        <f t="shared" si="17"/>
        <v>988.85694932515025</v>
      </c>
      <c r="C154" s="11">
        <v>273</v>
      </c>
      <c r="D154" s="11"/>
      <c r="E154" s="215">
        <v>5.6</v>
      </c>
      <c r="F154" s="11"/>
      <c r="G154" s="11"/>
      <c r="H154" s="33">
        <v>36.929120050053236</v>
      </c>
      <c r="I154" s="12">
        <v>37.634772025531959</v>
      </c>
      <c r="J154" s="12">
        <v>4704.3465031914957</v>
      </c>
      <c r="K154" s="12">
        <v>0.85765479443001358</v>
      </c>
      <c r="L154" s="47">
        <v>42065160.910110123</v>
      </c>
      <c r="M154" s="13">
        <v>308169.67699714378</v>
      </c>
      <c r="N154" s="13">
        <v>400473.99466666637</v>
      </c>
      <c r="O154" s="48">
        <v>94.560906298533354</v>
      </c>
      <c r="P154" s="13">
        <v>42065160.910110123</v>
      </c>
      <c r="Q154" s="13">
        <v>308169.67699714378</v>
      </c>
      <c r="R154" s="13">
        <v>400473.99466666637</v>
      </c>
      <c r="S154" s="12">
        <v>94.560906298533354</v>
      </c>
      <c r="T154" s="47">
        <v>84130321.820220247</v>
      </c>
      <c r="U154" s="34"/>
      <c r="V154" s="117">
        <v>1</v>
      </c>
      <c r="W154" s="118">
        <v>2</v>
      </c>
      <c r="X154" s="118">
        <v>3</v>
      </c>
      <c r="Y154" s="118">
        <v>3</v>
      </c>
      <c r="Z154" s="118">
        <v>4</v>
      </c>
      <c r="AA154" s="119">
        <v>2</v>
      </c>
      <c r="AB154" s="118">
        <v>3</v>
      </c>
      <c r="AC154" s="118">
        <v>4</v>
      </c>
      <c r="AD154" s="118">
        <v>4</v>
      </c>
      <c r="AE154" s="120">
        <v>4</v>
      </c>
      <c r="AF154" s="125">
        <f t="shared" si="12"/>
        <v>182.31114435302933</v>
      </c>
      <c r="AG154" s="123"/>
      <c r="AH154" s="126"/>
      <c r="AI154" s="124"/>
      <c r="AJ154" s="59" t="s">
        <v>58</v>
      </c>
      <c r="AK154" s="59">
        <f t="shared" si="13"/>
        <v>0.49</v>
      </c>
      <c r="AL154" s="14">
        <f>IF(head!F$48="S235",235,IF(head!F$48="S275",275,IF(head!F$48="S355",355,IF(head!F$48="S420",420,460))))^0.5*head!$I$40*1000/(S154*3.1416*210000^0.5)</f>
        <v>0.40538182201285</v>
      </c>
      <c r="AM154" s="14">
        <f t="shared" si="14"/>
        <v>0.63248575720237721</v>
      </c>
      <c r="AN154" s="14">
        <f t="shared" si="15"/>
        <v>0.89447108310733814</v>
      </c>
      <c r="AO154" s="15">
        <f>IF(head!F$48="S235",235,IF(head!F$48="S275",275,IF(head!F$48="S355",355,IF(head!F$48="S420",420,460))))*AN154*J154/1000</f>
        <v>988.85694932515025</v>
      </c>
      <c r="AP154" s="44" t="str">
        <f t="shared" si="16"/>
        <v>CF CHS 273 x 6,3</v>
      </c>
      <c r="AQ154" s="2"/>
    </row>
    <row r="155" spans="1:43" ht="13.5" customHeight="1">
      <c r="A155" s="9" t="s">
        <v>452</v>
      </c>
      <c r="B155" s="30">
        <f t="shared" si="17"/>
        <v>1108.8678515017732</v>
      </c>
      <c r="C155" s="11">
        <v>273</v>
      </c>
      <c r="D155" s="11"/>
      <c r="E155" s="215" t="s">
        <v>297</v>
      </c>
      <c r="F155" s="11"/>
      <c r="G155" s="11"/>
      <c r="H155" s="33">
        <v>41.436502831031703</v>
      </c>
      <c r="I155" s="12">
        <v>42.228283139904917</v>
      </c>
      <c r="J155" s="12">
        <v>5278.5353924881147</v>
      </c>
      <c r="K155" s="12">
        <v>0.85765479443001358</v>
      </c>
      <c r="L155" s="47">
        <v>46958233.545390204</v>
      </c>
      <c r="M155" s="13">
        <v>344016.36296989158</v>
      </c>
      <c r="N155" s="13">
        <v>448195.35600000061</v>
      </c>
      <c r="O155" s="48">
        <v>94.318993315238458</v>
      </c>
      <c r="P155" s="13">
        <v>46958233.545390204</v>
      </c>
      <c r="Q155" s="13">
        <v>344016.36296989158</v>
      </c>
      <c r="R155" s="13">
        <v>448195.35600000061</v>
      </c>
      <c r="S155" s="12">
        <v>94.318993315238458</v>
      </c>
      <c r="T155" s="47">
        <v>93916467.090780407</v>
      </c>
      <c r="U155" s="34"/>
      <c r="V155" s="117">
        <v>1</v>
      </c>
      <c r="W155" s="118">
        <v>2</v>
      </c>
      <c r="X155" s="118">
        <v>2</v>
      </c>
      <c r="Y155" s="118">
        <v>3</v>
      </c>
      <c r="Z155" s="118">
        <v>3</v>
      </c>
      <c r="AA155" s="119">
        <v>2</v>
      </c>
      <c r="AB155" s="118">
        <v>3</v>
      </c>
      <c r="AC155" s="118">
        <v>4</v>
      </c>
      <c r="AD155" s="118">
        <v>4</v>
      </c>
      <c r="AE155" s="120">
        <v>4</v>
      </c>
      <c r="AF155" s="125">
        <f t="shared" si="12"/>
        <v>162.47969003874491</v>
      </c>
      <c r="AG155" s="123"/>
      <c r="AH155" s="126"/>
      <c r="AI155" s="124"/>
      <c r="AJ155" s="59" t="s">
        <v>58</v>
      </c>
      <c r="AK155" s="59">
        <f t="shared" si="13"/>
        <v>0.49</v>
      </c>
      <c r="AL155" s="14">
        <f>IF(head!F$48="S235",235,IF(head!F$48="S275",275,IF(head!F$48="S355",355,IF(head!F$48="S420",420,460))))^0.5*head!$I$40*1000/(S155*3.1416*210000^0.5)</f>
        <v>0.40642156090837539</v>
      </c>
      <c r="AM155" s="14">
        <f t="shared" si="14"/>
        <v>0.63316252500815218</v>
      </c>
      <c r="AN155" s="14">
        <f t="shared" si="15"/>
        <v>0.89391966734754236</v>
      </c>
      <c r="AO155" s="15">
        <f>IF(head!F$48="S235",235,IF(head!F$48="S275",275,IF(head!F$48="S355",355,IF(head!F$48="S420",420,460))))*AN155*J155/1000</f>
        <v>1108.8678515017732</v>
      </c>
      <c r="AP155" s="44" t="str">
        <f t="shared" si="16"/>
        <v>CF CHS 273 x 8</v>
      </c>
      <c r="AQ155" s="2"/>
    </row>
    <row r="156" spans="1:43" ht="13.5" customHeight="1">
      <c r="A156" s="9" t="s">
        <v>453</v>
      </c>
      <c r="B156" s="30">
        <f t="shared" si="17"/>
        <v>1397.0046390850384</v>
      </c>
      <c r="C156" s="11">
        <v>273</v>
      </c>
      <c r="D156" s="11"/>
      <c r="E156" s="215" t="s">
        <v>301</v>
      </c>
      <c r="F156" s="11"/>
      <c r="G156" s="11"/>
      <c r="H156" s="33">
        <v>52.282384941041336</v>
      </c>
      <c r="I156" s="12">
        <v>53.281411404882888</v>
      </c>
      <c r="J156" s="12">
        <v>6660.1764256103615</v>
      </c>
      <c r="K156" s="12">
        <v>0.85765479443001358</v>
      </c>
      <c r="L156" s="47">
        <v>58517142.597465836</v>
      </c>
      <c r="M156" s="13">
        <v>428697.01536605012</v>
      </c>
      <c r="N156" s="13">
        <v>561970.66666666674</v>
      </c>
      <c r="O156" s="48">
        <v>93.734332024077503</v>
      </c>
      <c r="P156" s="13">
        <v>58517142.597465836</v>
      </c>
      <c r="Q156" s="13">
        <v>428697.01536605012</v>
      </c>
      <c r="R156" s="13">
        <v>561970.66666666674</v>
      </c>
      <c r="S156" s="12">
        <v>93.734332024077503</v>
      </c>
      <c r="T156" s="47">
        <v>117034285.19493167</v>
      </c>
      <c r="U156" s="34"/>
      <c r="V156" s="117">
        <v>1</v>
      </c>
      <c r="W156" s="118">
        <v>1</v>
      </c>
      <c r="X156" s="118">
        <v>2</v>
      </c>
      <c r="Y156" s="118">
        <v>2</v>
      </c>
      <c r="Z156" s="118">
        <v>2</v>
      </c>
      <c r="AA156" s="119">
        <v>1</v>
      </c>
      <c r="AB156" s="118">
        <v>2</v>
      </c>
      <c r="AC156" s="118">
        <v>3</v>
      </c>
      <c r="AD156" s="118">
        <v>3</v>
      </c>
      <c r="AE156" s="120">
        <v>4</v>
      </c>
      <c r="AF156" s="125">
        <f t="shared" si="12"/>
        <v>128.77358490566039</v>
      </c>
      <c r="AG156" s="123"/>
      <c r="AH156" s="126"/>
      <c r="AI156" s="124"/>
      <c r="AJ156" s="59" t="s">
        <v>58</v>
      </c>
      <c r="AK156" s="59">
        <f t="shared" si="13"/>
        <v>0.49</v>
      </c>
      <c r="AL156" s="14">
        <f>IF(head!F$48="S235",235,IF(head!F$48="S275",275,IF(head!F$48="S355",355,IF(head!F$48="S420",420,460))))^0.5*head!$I$40*1000/(S156*3.1416*210000^0.5)</f>
        <v>0.40895658675669844</v>
      </c>
      <c r="AM156" s="14">
        <f t="shared" si="14"/>
        <v>0.63481710868123564</v>
      </c>
      <c r="AN156" s="14">
        <f t="shared" si="15"/>
        <v>0.89257404188154588</v>
      </c>
      <c r="AO156" s="15">
        <f>IF(head!F$48="S235",235,IF(head!F$48="S275",275,IF(head!F$48="S355",355,IF(head!F$48="S420",420,460))))*AN156*J156/1000</f>
        <v>1397.0046390850384</v>
      </c>
      <c r="AP156" s="44" t="str">
        <f t="shared" si="16"/>
        <v>CF CHS 273 x 10</v>
      </c>
      <c r="AQ156" s="2"/>
    </row>
    <row r="157" spans="1:43" ht="13.5" customHeight="1">
      <c r="A157" s="9" t="s">
        <v>454</v>
      </c>
      <c r="B157" s="30">
        <f t="shared" si="17"/>
        <v>1729.9802472245312</v>
      </c>
      <c r="C157" s="11">
        <v>273</v>
      </c>
      <c r="D157" s="11"/>
      <c r="E157" s="215">
        <v>10</v>
      </c>
      <c r="F157" s="11"/>
      <c r="G157" s="11"/>
      <c r="H157" s="33">
        <v>64.859751129688064</v>
      </c>
      <c r="I157" s="12">
        <v>66.099109431529243</v>
      </c>
      <c r="J157" s="12">
        <v>8262.3886789411554</v>
      </c>
      <c r="K157" s="12">
        <v>0.85765479443001358</v>
      </c>
      <c r="L157" s="47">
        <v>71540925.175196871</v>
      </c>
      <c r="M157" s="13">
        <v>524109.34194283426</v>
      </c>
      <c r="N157" s="13">
        <v>692023.33333333326</v>
      </c>
      <c r="O157" s="48">
        <v>93.051732923143362</v>
      </c>
      <c r="P157" s="13">
        <v>71540925.175196871</v>
      </c>
      <c r="Q157" s="13">
        <v>524109.34194283426</v>
      </c>
      <c r="R157" s="13">
        <v>692023.33333333326</v>
      </c>
      <c r="S157" s="12">
        <v>93.051732923143362</v>
      </c>
      <c r="T157" s="47">
        <v>143081850.35039374</v>
      </c>
      <c r="U157" s="34"/>
      <c r="V157" s="117">
        <v>1</v>
      </c>
      <c r="W157" s="118">
        <v>1</v>
      </c>
      <c r="X157" s="118">
        <v>1</v>
      </c>
      <c r="Y157" s="118">
        <v>1</v>
      </c>
      <c r="Z157" s="118">
        <v>2</v>
      </c>
      <c r="AA157" s="119">
        <v>1</v>
      </c>
      <c r="AB157" s="118">
        <v>1</v>
      </c>
      <c r="AC157" s="118">
        <v>2</v>
      </c>
      <c r="AD157" s="118">
        <v>2</v>
      </c>
      <c r="AE157" s="120">
        <v>3</v>
      </c>
      <c r="AF157" s="125">
        <f t="shared" si="12"/>
        <v>103.8022813688213</v>
      </c>
      <c r="AG157" s="123"/>
      <c r="AH157" s="126"/>
      <c r="AI157" s="124"/>
      <c r="AJ157" s="59" t="s">
        <v>58</v>
      </c>
      <c r="AK157" s="59">
        <f t="shared" si="13"/>
        <v>0.49</v>
      </c>
      <c r="AL157" s="14">
        <f>IF(head!F$48="S235",235,IF(head!F$48="S275",275,IF(head!F$48="S355",355,IF(head!F$48="S420",420,460))))^0.5*head!$I$40*1000/(S157*3.1416*210000^0.5)</f>
        <v>0.41195656740909298</v>
      </c>
      <c r="AM157" s="14">
        <f t="shared" si="14"/>
        <v>0.636783465730969</v>
      </c>
      <c r="AN157" s="14">
        <f t="shared" si="15"/>
        <v>0.89097939583245145</v>
      </c>
      <c r="AO157" s="15">
        <f>IF(head!F$48="S235",235,IF(head!F$48="S275",275,IF(head!F$48="S355",355,IF(head!F$48="S420",420,460))))*AN157*J157/1000</f>
        <v>1729.9802472245312</v>
      </c>
      <c r="AP157" s="44" t="str">
        <f t="shared" si="16"/>
        <v>CF CHS 273 x 12,5</v>
      </c>
      <c r="AQ157" s="2"/>
    </row>
    <row r="158" spans="1:43" ht="13.5" customHeight="1">
      <c r="A158" s="9" t="s">
        <v>455</v>
      </c>
      <c r="B158" s="30">
        <f t="shared" si="17"/>
        <v>2137.0863308688404</v>
      </c>
      <c r="C158" s="11">
        <v>273</v>
      </c>
      <c r="D158" s="11"/>
      <c r="E158" s="215" t="s">
        <v>307</v>
      </c>
      <c r="F158" s="11"/>
      <c r="G158" s="11"/>
      <c r="H158" s="33">
        <v>80.304016964276343</v>
      </c>
      <c r="I158" s="12">
        <v>81.838488626014112</v>
      </c>
      <c r="J158" s="12">
        <v>10229.811078251763</v>
      </c>
      <c r="K158" s="12">
        <v>0.85765479443001358</v>
      </c>
      <c r="L158" s="47">
        <v>86974493.150488883</v>
      </c>
      <c r="M158" s="13">
        <v>637175.77399625571</v>
      </c>
      <c r="N158" s="13">
        <v>848904.16666666674</v>
      </c>
      <c r="O158" s="48">
        <v>92.206629371211704</v>
      </c>
      <c r="P158" s="13">
        <v>86974493.150488883</v>
      </c>
      <c r="Q158" s="13">
        <v>637175.77399625571</v>
      </c>
      <c r="R158" s="13">
        <v>848904.16666666674</v>
      </c>
      <c r="S158" s="12">
        <v>92.206629371211704</v>
      </c>
      <c r="T158" s="47">
        <v>173948986.30097777</v>
      </c>
      <c r="U158" s="34"/>
      <c r="V158" s="117">
        <v>1</v>
      </c>
      <c r="W158" s="118">
        <v>1</v>
      </c>
      <c r="X158" s="118">
        <v>1</v>
      </c>
      <c r="Y158" s="118">
        <v>1</v>
      </c>
      <c r="Z158" s="118">
        <v>1</v>
      </c>
      <c r="AA158" s="119">
        <v>1</v>
      </c>
      <c r="AB158" s="118">
        <v>1</v>
      </c>
      <c r="AC158" s="118">
        <v>1</v>
      </c>
      <c r="AD158" s="118">
        <v>2</v>
      </c>
      <c r="AE158" s="120">
        <v>2</v>
      </c>
      <c r="AF158" s="125">
        <f t="shared" si="12"/>
        <v>83.838771593090215</v>
      </c>
      <c r="AG158" s="123"/>
      <c r="AH158" s="126"/>
      <c r="AI158" s="124"/>
      <c r="AJ158" s="59" t="s">
        <v>58</v>
      </c>
      <c r="AK158" s="59">
        <f t="shared" si="13"/>
        <v>0.49</v>
      </c>
      <c r="AL158" s="14">
        <f>IF(head!F$48="S235",235,IF(head!F$48="S275",275,IF(head!F$48="S355",355,IF(head!F$48="S420",420,460))))^0.5*head!$I$40*1000/(S158*3.1416*210000^0.5)</f>
        <v>0.41573228246052829</v>
      </c>
      <c r="AM158" s="14">
        <f t="shared" si="14"/>
        <v>0.63927107454274967</v>
      </c>
      <c r="AN158" s="14">
        <f t="shared" si="15"/>
        <v>0.88896894743339128</v>
      </c>
      <c r="AO158" s="15">
        <f>IF(head!F$48="S235",235,IF(head!F$48="S275",275,IF(head!F$48="S355",355,IF(head!F$48="S420",420,460))))*AN158*J158/1000</f>
        <v>2137.0863308688404</v>
      </c>
      <c r="AP158" s="44" t="str">
        <f t="shared" si="16"/>
        <v>CF CHS 273 x 14,2</v>
      </c>
      <c r="AQ158" s="2"/>
    </row>
    <row r="159" spans="1:43" ht="13.5" customHeight="1">
      <c r="A159" s="9" t="s">
        <v>456</v>
      </c>
      <c r="B159" s="30">
        <f t="shared" si="17"/>
        <v>2408.1490902343658</v>
      </c>
      <c r="C159" s="11">
        <v>273</v>
      </c>
      <c r="D159" s="11"/>
      <c r="E159" s="215" t="s">
        <v>309</v>
      </c>
      <c r="F159" s="11"/>
      <c r="G159" s="11"/>
      <c r="H159" s="33">
        <v>90.63003460515533</v>
      </c>
      <c r="I159" s="12">
        <v>92.361818705890784</v>
      </c>
      <c r="J159" s="12">
        <v>11545.227338236349</v>
      </c>
      <c r="K159" s="12">
        <v>0.85765479443001358</v>
      </c>
      <c r="L159" s="47">
        <v>96949718.871695817</v>
      </c>
      <c r="M159" s="13">
        <v>710254.35070839431</v>
      </c>
      <c r="N159" s="13">
        <v>952034.07733333355</v>
      </c>
      <c r="O159" s="48">
        <v>91.63724679408476</v>
      </c>
      <c r="P159" s="13">
        <v>96949718.871695817</v>
      </c>
      <c r="Q159" s="13">
        <v>710254.35070839431</v>
      </c>
      <c r="R159" s="13">
        <v>952034.07733333355</v>
      </c>
      <c r="S159" s="12">
        <v>91.63724679408476</v>
      </c>
      <c r="T159" s="47">
        <v>193899437.74339163</v>
      </c>
      <c r="U159" s="34"/>
      <c r="V159" s="117">
        <v>1</v>
      </c>
      <c r="W159" s="118">
        <v>1</v>
      </c>
      <c r="X159" s="118">
        <v>1</v>
      </c>
      <c r="Y159" s="118">
        <v>1</v>
      </c>
      <c r="Z159" s="118">
        <v>1</v>
      </c>
      <c r="AA159" s="119">
        <v>1</v>
      </c>
      <c r="AB159" s="118">
        <v>1</v>
      </c>
      <c r="AC159" s="118">
        <v>1</v>
      </c>
      <c r="AD159" s="118">
        <v>1</v>
      </c>
      <c r="AE159" s="120">
        <v>2</v>
      </c>
      <c r="AF159" s="125">
        <f t="shared" si="12"/>
        <v>74.286522846507168</v>
      </c>
      <c r="AG159" s="123"/>
      <c r="AH159" s="126"/>
      <c r="AI159" s="124"/>
      <c r="AJ159" s="59" t="s">
        <v>58</v>
      </c>
      <c r="AK159" s="59">
        <f t="shared" si="13"/>
        <v>0.49</v>
      </c>
      <c r="AL159" s="14">
        <f>IF(head!F$48="S235",235,IF(head!F$48="S275",275,IF(head!F$48="S355",355,IF(head!F$48="S420",420,460))))^0.5*head!$I$40*1000/(S159*3.1416*210000^0.5)</f>
        <v>0.41831541024604707</v>
      </c>
      <c r="AM159" s="14">
        <f t="shared" si="14"/>
        <v>0.64098116673494088</v>
      </c>
      <c r="AN159" s="14">
        <f t="shared" si="15"/>
        <v>0.88759126494021168</v>
      </c>
      <c r="AO159" s="15">
        <f>IF(head!F$48="S235",235,IF(head!F$48="S275",275,IF(head!F$48="S355",355,IF(head!F$48="S420",420,460))))*AN159*J159/1000</f>
        <v>2408.1490902343658</v>
      </c>
      <c r="AP159" s="44" t="str">
        <f t="shared" si="16"/>
        <v>CF CHS 273 x 16</v>
      </c>
      <c r="AQ159" s="2"/>
    </row>
    <row r="160" spans="1:43" ht="13.5" customHeight="1">
      <c r="A160" s="9" t="s">
        <v>457</v>
      </c>
      <c r="B160" s="30">
        <f t="shared" si="17"/>
        <v>2690.0793542578367</v>
      </c>
      <c r="C160" s="11">
        <v>273</v>
      </c>
      <c r="D160" s="11"/>
      <c r="E160" s="215" t="s">
        <v>311</v>
      </c>
      <c r="F160" s="11"/>
      <c r="G160" s="11"/>
      <c r="H160" s="33">
        <v>101.40809758375563</v>
      </c>
      <c r="I160" s="12">
        <v>103.34583193248982</v>
      </c>
      <c r="J160" s="12">
        <v>12918.228991561229</v>
      </c>
      <c r="K160" s="12">
        <v>0.85765479443001358</v>
      </c>
      <c r="L160" s="47">
        <v>107067896.66068339</v>
      </c>
      <c r="M160" s="13">
        <v>784380.19531636185</v>
      </c>
      <c r="N160" s="13">
        <v>1058149.3333333333</v>
      </c>
      <c r="O160" s="48">
        <v>91.03913993442599</v>
      </c>
      <c r="P160" s="13">
        <v>107067896.66068339</v>
      </c>
      <c r="Q160" s="13">
        <v>784380.19531636185</v>
      </c>
      <c r="R160" s="13">
        <v>1058149.3333333333</v>
      </c>
      <c r="S160" s="12">
        <v>91.03913993442599</v>
      </c>
      <c r="T160" s="47">
        <v>214135793.32136679</v>
      </c>
      <c r="U160" s="34"/>
      <c r="V160" s="117">
        <v>1</v>
      </c>
      <c r="W160" s="118">
        <v>1</v>
      </c>
      <c r="X160" s="118">
        <v>1</v>
      </c>
      <c r="Y160" s="118">
        <v>1</v>
      </c>
      <c r="Z160" s="118">
        <v>1</v>
      </c>
      <c r="AA160" s="119">
        <v>1</v>
      </c>
      <c r="AB160" s="118">
        <v>1</v>
      </c>
      <c r="AC160" s="118">
        <v>1</v>
      </c>
      <c r="AD160" s="118">
        <v>1</v>
      </c>
      <c r="AE160" s="120">
        <v>1</v>
      </c>
      <c r="AF160" s="125">
        <f t="shared" si="12"/>
        <v>66.391050583657588</v>
      </c>
      <c r="AG160" s="123"/>
      <c r="AH160" s="126"/>
      <c r="AI160" s="124"/>
      <c r="AJ160" s="59" t="s">
        <v>58</v>
      </c>
      <c r="AK160" s="59">
        <f t="shared" si="13"/>
        <v>0.49</v>
      </c>
      <c r="AL160" s="14">
        <f>IF(head!F$48="S235",235,IF(head!F$48="S275",275,IF(head!F$48="S355",355,IF(head!F$48="S420",420,460))))^0.5*head!$I$40*1000/(S160*3.1416*210000^0.5)</f>
        <v>0.42106364926224765</v>
      </c>
      <c r="AM160" s="14">
        <f t="shared" si="14"/>
        <v>0.64280789243427128</v>
      </c>
      <c r="AN160" s="14">
        <f t="shared" si="15"/>
        <v>0.88612349229983567</v>
      </c>
      <c r="AO160" s="15">
        <f>IF(head!F$48="S235",235,IF(head!F$48="S275",275,IF(head!F$48="S355",355,IF(head!F$48="S420",420,460))))*AN160*J160/1000</f>
        <v>2690.0793542578367</v>
      </c>
      <c r="AP160" s="44" t="str">
        <f t="shared" si="16"/>
        <v>CF CHS 273 x 20</v>
      </c>
      <c r="AQ160" s="2"/>
    </row>
    <row r="161" spans="1:43" ht="13.5" customHeight="1">
      <c r="A161" s="9" t="s">
        <v>458</v>
      </c>
      <c r="B161" s="30">
        <f t="shared" si="17"/>
        <v>3297.9592912976964</v>
      </c>
      <c r="C161" s="11">
        <v>273</v>
      </c>
      <c r="D161" s="11"/>
      <c r="E161" s="215" t="s">
        <v>315</v>
      </c>
      <c r="F161" s="11"/>
      <c r="G161" s="11"/>
      <c r="H161" s="33">
        <v>124.78720179324017</v>
      </c>
      <c r="I161" s="12">
        <v>127.17167061731483</v>
      </c>
      <c r="J161" s="12">
        <v>15896.458827164353</v>
      </c>
      <c r="K161" s="12">
        <v>0.85765479443001358</v>
      </c>
      <c r="L161" s="47">
        <v>127984377.0748536</v>
      </c>
      <c r="M161" s="13">
        <v>937614.48406486143</v>
      </c>
      <c r="N161" s="13">
        <v>1282846.6666666665</v>
      </c>
      <c r="O161" s="48">
        <v>89.728061385499686</v>
      </c>
      <c r="P161" s="13">
        <v>127984377.0748536</v>
      </c>
      <c r="Q161" s="13">
        <v>937614.48406486143</v>
      </c>
      <c r="R161" s="13">
        <v>1282846.6666666665</v>
      </c>
      <c r="S161" s="12">
        <v>89.728061385499686</v>
      </c>
      <c r="T161" s="47">
        <v>255968754.1497072</v>
      </c>
      <c r="U161" s="34"/>
      <c r="V161" s="117">
        <v>1</v>
      </c>
      <c r="W161" s="118">
        <v>1</v>
      </c>
      <c r="X161" s="118">
        <v>1</v>
      </c>
      <c r="Y161" s="118">
        <v>1</v>
      </c>
      <c r="Z161" s="118">
        <v>1</v>
      </c>
      <c r="AA161" s="119">
        <v>1</v>
      </c>
      <c r="AB161" s="118">
        <v>1</v>
      </c>
      <c r="AC161" s="118">
        <v>1</v>
      </c>
      <c r="AD161" s="118">
        <v>1</v>
      </c>
      <c r="AE161" s="120">
        <v>1</v>
      </c>
      <c r="AF161" s="125">
        <f t="shared" si="12"/>
        <v>53.952569169960476</v>
      </c>
      <c r="AG161" s="123"/>
      <c r="AH161" s="126"/>
      <c r="AI161" s="124"/>
      <c r="AJ161" s="59" t="s">
        <v>58</v>
      </c>
      <c r="AK161" s="59">
        <f t="shared" si="13"/>
        <v>0.49</v>
      </c>
      <c r="AL161" s="14">
        <f>IF(head!F$48="S235",235,IF(head!F$48="S275",275,IF(head!F$48="S355",355,IF(head!F$48="S420",420,460))))^0.5*head!$I$40*1000/(S161*3.1416*210000^0.5)</f>
        <v>0.42721610045484165</v>
      </c>
      <c r="AM161" s="14">
        <f t="shared" si="14"/>
        <v>0.64692474285535684</v>
      </c>
      <c r="AN161" s="14">
        <f t="shared" si="15"/>
        <v>0.88282991056407767</v>
      </c>
      <c r="AO161" s="15">
        <f>IF(head!F$48="S235",235,IF(head!F$48="S275",275,IF(head!F$48="S355",355,IF(head!F$48="S420",420,460))))*AN161*J161/1000</f>
        <v>3297.9592912976964</v>
      </c>
      <c r="AP161" s="44" t="str">
        <f t="shared" si="16"/>
        <v>CF CHS 323,9 x 5</v>
      </c>
    </row>
    <row r="162" spans="1:43" ht="13.5" customHeight="1">
      <c r="A162" s="9" t="s">
        <v>459</v>
      </c>
      <c r="B162" s="30">
        <f t="shared" si="17"/>
        <v>1093.1998367358856</v>
      </c>
      <c r="C162" s="11">
        <v>323.89999999999998</v>
      </c>
      <c r="D162" s="11"/>
      <c r="E162" s="215" t="s">
        <v>293</v>
      </c>
      <c r="F162" s="11"/>
      <c r="G162" s="11"/>
      <c r="H162" s="33">
        <v>39.322765466269061</v>
      </c>
      <c r="I162" s="12">
        <v>40.074155889191402</v>
      </c>
      <c r="J162" s="12">
        <v>5009.2694861489254</v>
      </c>
      <c r="K162" s="12">
        <v>1.0175618604977339</v>
      </c>
      <c r="L162" s="47">
        <v>63694245.32707914</v>
      </c>
      <c r="M162" s="13">
        <v>393295.74144537904</v>
      </c>
      <c r="N162" s="13">
        <v>508527.71666666615</v>
      </c>
      <c r="O162" s="48">
        <v>112.76203372589553</v>
      </c>
      <c r="P162" s="13">
        <v>63694245.32707914</v>
      </c>
      <c r="Q162" s="13">
        <v>393295.74144537904</v>
      </c>
      <c r="R162" s="13">
        <v>508527.71666666615</v>
      </c>
      <c r="S162" s="12">
        <v>112.76203372589553</v>
      </c>
      <c r="T162" s="47">
        <v>127388490.65415828</v>
      </c>
      <c r="U162" s="34"/>
      <c r="V162" s="117">
        <v>2</v>
      </c>
      <c r="W162" s="118">
        <v>3</v>
      </c>
      <c r="X162" s="118">
        <v>4</v>
      </c>
      <c r="Y162" s="118">
        <v>4</v>
      </c>
      <c r="Z162" s="118">
        <v>4</v>
      </c>
      <c r="AA162" s="119">
        <v>3</v>
      </c>
      <c r="AB162" s="118">
        <v>4</v>
      </c>
      <c r="AC162" s="118">
        <v>4</v>
      </c>
      <c r="AD162" s="118">
        <v>4</v>
      </c>
      <c r="AE162" s="120">
        <v>4</v>
      </c>
      <c r="AF162" s="125">
        <f t="shared" si="12"/>
        <v>203.13577924114139</v>
      </c>
      <c r="AG162" s="123"/>
      <c r="AH162" s="126"/>
      <c r="AI162" s="124"/>
      <c r="AJ162" s="59" t="s">
        <v>58</v>
      </c>
      <c r="AK162" s="59">
        <f t="shared" si="13"/>
        <v>0.49</v>
      </c>
      <c r="AL162" s="14">
        <f>IF(head!F$48="S235",235,IF(head!F$48="S275",275,IF(head!F$48="S355",355,IF(head!F$48="S420",420,460))))^0.5*head!$I$40*1000/(S162*3.1416*210000^0.5)</f>
        <v>0.3399483959261253</v>
      </c>
      <c r="AM162" s="14">
        <f t="shared" si="14"/>
        <v>0.59206981294827354</v>
      </c>
      <c r="AN162" s="14">
        <f t="shared" si="15"/>
        <v>0.92866119735403829</v>
      </c>
      <c r="AO162" s="15">
        <f>IF(head!F$48="S235",235,IF(head!F$48="S275",275,IF(head!F$48="S355",355,IF(head!F$48="S420",420,460))))*AN162*J162/1000</f>
        <v>1093.1998367358856</v>
      </c>
      <c r="AP162" s="44" t="str">
        <f t="shared" si="16"/>
        <v>CF CHS 323,9 x 5,6</v>
      </c>
      <c r="AQ162" s="2"/>
    </row>
    <row r="163" spans="1:43" ht="13.5" customHeight="1">
      <c r="A163" s="9" t="s">
        <v>460</v>
      </c>
      <c r="B163" s="30">
        <f t="shared" si="17"/>
        <v>1221.6525161513323</v>
      </c>
      <c r="C163" s="11">
        <v>323.89999999999998</v>
      </c>
      <c r="D163" s="11"/>
      <c r="E163" s="215">
        <v>5.6</v>
      </c>
      <c r="F163" s="11"/>
      <c r="G163" s="11"/>
      <c r="H163" s="33">
        <v>43.958634674390254</v>
      </c>
      <c r="I163" s="12">
        <v>44.798608585365862</v>
      </c>
      <c r="J163" s="12">
        <v>5599.8260731707333</v>
      </c>
      <c r="K163" s="12">
        <v>1.0175618604977339</v>
      </c>
      <c r="L163" s="47">
        <v>70940171.646009967</v>
      </c>
      <c r="M163" s="13">
        <v>438037.49086761329</v>
      </c>
      <c r="N163" s="13">
        <v>567421.92266666575</v>
      </c>
      <c r="O163" s="48">
        <v>112.55345952035418</v>
      </c>
      <c r="P163" s="13">
        <v>70940171.646009967</v>
      </c>
      <c r="Q163" s="13">
        <v>438037.49086761329</v>
      </c>
      <c r="R163" s="13">
        <v>567421.92266666575</v>
      </c>
      <c r="S163" s="12">
        <v>112.55345952035418</v>
      </c>
      <c r="T163" s="47">
        <v>141880343.29201993</v>
      </c>
      <c r="U163" s="34"/>
      <c r="V163" s="117">
        <v>2</v>
      </c>
      <c r="W163" s="118">
        <v>2</v>
      </c>
      <c r="X163" s="118">
        <v>3</v>
      </c>
      <c r="Y163" s="118">
        <v>4</v>
      </c>
      <c r="Z163" s="118">
        <v>4</v>
      </c>
      <c r="AA163" s="119">
        <v>3</v>
      </c>
      <c r="AB163" s="118">
        <v>4</v>
      </c>
      <c r="AC163" s="118">
        <v>4</v>
      </c>
      <c r="AD163" s="118">
        <v>4</v>
      </c>
      <c r="AE163" s="120">
        <v>4</v>
      </c>
      <c r="AF163" s="125">
        <f t="shared" si="12"/>
        <v>181.71311880077198</v>
      </c>
      <c r="AG163" s="123"/>
      <c r="AH163" s="126"/>
      <c r="AI163" s="124"/>
      <c r="AJ163" s="59" t="s">
        <v>58</v>
      </c>
      <c r="AK163" s="59">
        <f t="shared" si="13"/>
        <v>0.49</v>
      </c>
      <c r="AL163" s="14">
        <f>IF(head!F$48="S235",235,IF(head!F$48="S275",275,IF(head!F$48="S355",355,IF(head!F$48="S420",420,460))))^0.5*head!$I$40*1000/(S163*3.1416*210000^0.5)</f>
        <v>0.34057835849597884</v>
      </c>
      <c r="AM163" s="14">
        <f t="shared" si="14"/>
        <v>0.59243850696942257</v>
      </c>
      <c r="AN163" s="14">
        <f t="shared" si="15"/>
        <v>0.92833621569630498</v>
      </c>
      <c r="AO163" s="15">
        <f>IF(head!F$48="S235",235,IF(head!F$48="S275",275,IF(head!F$48="S355",355,IF(head!F$48="S420",420,460))))*AN163*J163/1000</f>
        <v>1221.6525161513323</v>
      </c>
      <c r="AP163" s="44" t="str">
        <f t="shared" si="16"/>
        <v>CF CHS 323,9 x 6,3</v>
      </c>
      <c r="AQ163" s="2"/>
    </row>
    <row r="164" spans="1:43" ht="13.5" customHeight="1">
      <c r="A164" s="9" t="s">
        <v>461</v>
      </c>
      <c r="B164" s="30">
        <f t="shared" si="17"/>
        <v>1370.775370142703</v>
      </c>
      <c r="C164" s="11">
        <v>323.89999999999998</v>
      </c>
      <c r="D164" s="11"/>
      <c r="E164" s="215" t="s">
        <v>297</v>
      </c>
      <c r="F164" s="11"/>
      <c r="G164" s="11"/>
      <c r="H164" s="33">
        <v>49.344706783410857</v>
      </c>
      <c r="I164" s="12">
        <v>50.287599269718072</v>
      </c>
      <c r="J164" s="12">
        <v>6285.9499087147597</v>
      </c>
      <c r="K164" s="12">
        <v>1.0175618604977339</v>
      </c>
      <c r="L164" s="47">
        <v>79288968.50199458</v>
      </c>
      <c r="M164" s="13">
        <v>489589.18494593754</v>
      </c>
      <c r="N164" s="13">
        <v>635562.83700000064</v>
      </c>
      <c r="O164" s="48">
        <v>112.31064620061626</v>
      </c>
      <c r="P164" s="13">
        <v>79288968.50199458</v>
      </c>
      <c r="Q164" s="13">
        <v>489589.18494593754</v>
      </c>
      <c r="R164" s="13">
        <v>635562.83700000064</v>
      </c>
      <c r="S164" s="12">
        <v>112.31064620061626</v>
      </c>
      <c r="T164" s="47">
        <v>158577937.00398916</v>
      </c>
      <c r="U164" s="34"/>
      <c r="V164" s="117">
        <v>2</v>
      </c>
      <c r="W164" s="118">
        <v>2</v>
      </c>
      <c r="X164" s="118">
        <v>3</v>
      </c>
      <c r="Y164" s="118">
        <v>4</v>
      </c>
      <c r="Z164" s="118">
        <v>4</v>
      </c>
      <c r="AA164" s="119">
        <v>3</v>
      </c>
      <c r="AB164" s="118">
        <v>3</v>
      </c>
      <c r="AC164" s="118">
        <v>4</v>
      </c>
      <c r="AD164" s="118">
        <v>4</v>
      </c>
      <c r="AE164" s="120">
        <v>4</v>
      </c>
      <c r="AF164" s="125">
        <f t="shared" si="12"/>
        <v>161.87877333973012</v>
      </c>
      <c r="AG164" s="123"/>
      <c r="AH164" s="126"/>
      <c r="AI164" s="124"/>
      <c r="AJ164" s="59" t="s">
        <v>58</v>
      </c>
      <c r="AK164" s="59">
        <f t="shared" si="13"/>
        <v>0.49</v>
      </c>
      <c r="AL164" s="14">
        <f>IF(head!F$48="S235",235,IF(head!F$48="S275",275,IF(head!F$48="S355",355,IF(head!F$48="S420",420,460))))^0.5*head!$I$40*1000/(S164*3.1416*210000^0.5)</f>
        <v>0.34131468194041509</v>
      </c>
      <c r="AM164" s="14">
        <f t="shared" si="14"/>
        <v>0.59286995312944502</v>
      </c>
      <c r="AN164" s="14">
        <f t="shared" si="15"/>
        <v>0.92795627807523484</v>
      </c>
      <c r="AO164" s="15">
        <f>IF(head!F$48="S235",235,IF(head!F$48="S275",275,IF(head!F$48="S355",355,IF(head!F$48="S420",420,460))))*AN164*J164/1000</f>
        <v>1370.775370142703</v>
      </c>
      <c r="AP164" s="44" t="str">
        <f t="shared" si="16"/>
        <v>CF CHS 323,9 x 7,1</v>
      </c>
      <c r="AQ164" s="2"/>
    </row>
    <row r="165" spans="1:43" ht="13.5" customHeight="1">
      <c r="A165" s="9" t="s">
        <v>462</v>
      </c>
      <c r="B165" s="30">
        <f t="shared" si="17"/>
        <v>1540.2280195583962</v>
      </c>
      <c r="C165" s="11">
        <v>323.89999999999998</v>
      </c>
      <c r="D165" s="11"/>
      <c r="E165" s="215" t="s">
        <v>299</v>
      </c>
      <c r="F165" s="11"/>
      <c r="G165" s="11"/>
      <c r="H165" s="33">
        <v>55.470623962351603</v>
      </c>
      <c r="I165" s="12">
        <v>56.530572190931572</v>
      </c>
      <c r="J165" s="12">
        <v>7066.3215238664461</v>
      </c>
      <c r="K165" s="12">
        <v>1.0175618604977339</v>
      </c>
      <c r="L165" s="47">
        <v>88693508.745433539</v>
      </c>
      <c r="M165" s="13">
        <v>547659.82553524873</v>
      </c>
      <c r="N165" s="13">
        <v>712691.2076666659</v>
      </c>
      <c r="O165" s="48">
        <v>112.03383975388866</v>
      </c>
      <c r="P165" s="13">
        <v>88693508.745433539</v>
      </c>
      <c r="Q165" s="13">
        <v>547659.82553524873</v>
      </c>
      <c r="R165" s="13">
        <v>712691.2076666659</v>
      </c>
      <c r="S165" s="12">
        <v>112.03383975388866</v>
      </c>
      <c r="T165" s="47">
        <v>177387017.49086708</v>
      </c>
      <c r="U165" s="34"/>
      <c r="V165" s="117">
        <v>1</v>
      </c>
      <c r="W165" s="118">
        <v>2</v>
      </c>
      <c r="X165" s="118">
        <v>2</v>
      </c>
      <c r="Y165" s="118">
        <v>3</v>
      </c>
      <c r="Z165" s="118">
        <v>3</v>
      </c>
      <c r="AA165" s="119">
        <v>2</v>
      </c>
      <c r="AB165" s="118">
        <v>3</v>
      </c>
      <c r="AC165" s="118">
        <v>4</v>
      </c>
      <c r="AD165" s="118">
        <v>4</v>
      </c>
      <c r="AE165" s="120">
        <v>4</v>
      </c>
      <c r="AF165" s="125">
        <f t="shared" si="12"/>
        <v>144.00163607910093</v>
      </c>
      <c r="AG165" s="123"/>
      <c r="AH165" s="126"/>
      <c r="AI165" s="124"/>
      <c r="AJ165" s="59" t="s">
        <v>58</v>
      </c>
      <c r="AK165" s="59">
        <f t="shared" si="13"/>
        <v>0.49</v>
      </c>
      <c r="AL165" s="14">
        <f>IF(head!F$48="S235",235,IF(head!F$48="S275",275,IF(head!F$48="S355",355,IF(head!F$48="S420",420,460))))^0.5*head!$I$40*1000/(S165*3.1416*210000^0.5)</f>
        <v>0.34215798164817696</v>
      </c>
      <c r="AM165" s="14">
        <f t="shared" si="14"/>
        <v>0.59336474770658043</v>
      </c>
      <c r="AN165" s="14">
        <f t="shared" si="15"/>
        <v>0.92752102536209924</v>
      </c>
      <c r="AO165" s="15">
        <f>IF(head!F$48="S235",235,IF(head!F$48="S275",275,IF(head!F$48="S355",355,IF(head!F$48="S420",420,460))))*AN165*J165/1000</f>
        <v>1540.2280195583962</v>
      </c>
      <c r="AP165" s="44" t="str">
        <f t="shared" si="16"/>
        <v>CF CHS 323,9 x 8</v>
      </c>
      <c r="AQ165" s="2"/>
    </row>
    <row r="166" spans="1:43" ht="13.5" customHeight="1">
      <c r="A166" s="9" t="s">
        <v>463</v>
      </c>
      <c r="B166" s="30">
        <f t="shared" si="17"/>
        <v>1729.6218421754197</v>
      </c>
      <c r="C166" s="11">
        <v>323.89999999999998</v>
      </c>
      <c r="D166" s="11"/>
      <c r="E166" s="215" t="s">
        <v>301</v>
      </c>
      <c r="F166" s="11"/>
      <c r="G166" s="11"/>
      <c r="H166" s="33">
        <v>62.324548690094197</v>
      </c>
      <c r="I166" s="12">
        <v>63.515463633217017</v>
      </c>
      <c r="J166" s="12">
        <v>7939.4329541521274</v>
      </c>
      <c r="K166" s="12">
        <v>1.0175618604977339</v>
      </c>
      <c r="L166" s="47">
        <v>99100806.001313493</v>
      </c>
      <c r="M166" s="13">
        <v>611922.23526590609</v>
      </c>
      <c r="N166" s="13">
        <v>798513.14666666649</v>
      </c>
      <c r="O166" s="48">
        <v>111.72332455669229</v>
      </c>
      <c r="P166" s="13">
        <v>99100806.001313493</v>
      </c>
      <c r="Q166" s="13">
        <v>611922.23526590609</v>
      </c>
      <c r="R166" s="13">
        <v>798513.14666666649</v>
      </c>
      <c r="S166" s="12">
        <v>111.72332455669229</v>
      </c>
      <c r="T166" s="47">
        <v>198201612.00262699</v>
      </c>
      <c r="U166" s="34"/>
      <c r="V166" s="117">
        <v>1</v>
      </c>
      <c r="W166" s="118">
        <v>1</v>
      </c>
      <c r="X166" s="118">
        <v>2</v>
      </c>
      <c r="Y166" s="118">
        <v>3</v>
      </c>
      <c r="Z166" s="118">
        <v>3</v>
      </c>
      <c r="AA166" s="119">
        <v>2</v>
      </c>
      <c r="AB166" s="118">
        <v>2</v>
      </c>
      <c r="AC166" s="118">
        <v>3</v>
      </c>
      <c r="AD166" s="118">
        <v>4</v>
      </c>
      <c r="AE166" s="120">
        <v>4</v>
      </c>
      <c r="AF166" s="125">
        <f t="shared" si="12"/>
        <v>128.16555872111422</v>
      </c>
      <c r="AG166" s="123"/>
      <c r="AH166" s="126"/>
      <c r="AI166" s="124"/>
      <c r="AJ166" s="59" t="s">
        <v>58</v>
      </c>
      <c r="AK166" s="59">
        <f t="shared" si="13"/>
        <v>0.49</v>
      </c>
      <c r="AL166" s="14">
        <f>IF(head!F$48="S235",235,IF(head!F$48="S275",275,IF(head!F$48="S355",355,IF(head!F$48="S420",420,460))))^0.5*head!$I$40*1000/(S166*3.1416*210000^0.5)</f>
        <v>0.34310894917053958</v>
      </c>
      <c r="AM166" s="14">
        <f t="shared" si="14"/>
        <v>0.59392356804723812</v>
      </c>
      <c r="AN166" s="14">
        <f t="shared" si="15"/>
        <v>0.92703005213718337</v>
      </c>
      <c r="AO166" s="15">
        <f>IF(head!F$48="S235",235,IF(head!F$48="S275",275,IF(head!F$48="S355",355,IF(head!F$48="S420",420,460))))*AN166*J166/1000</f>
        <v>1729.6218421754197</v>
      </c>
      <c r="AP166" s="44" t="str">
        <f t="shared" si="16"/>
        <v>CF CHS 323,9 x 10</v>
      </c>
      <c r="AQ166" s="2"/>
    </row>
    <row r="167" spans="1:43" ht="13.5" customHeight="1">
      <c r="A167" s="9" t="s">
        <v>464</v>
      </c>
      <c r="B167" s="30">
        <f t="shared" si="17"/>
        <v>2145.7994016673561</v>
      </c>
      <c r="C167" s="11">
        <v>323.89999999999998</v>
      </c>
      <c r="D167" s="11"/>
      <c r="E167" s="215">
        <v>10</v>
      </c>
      <c r="F167" s="11"/>
      <c r="G167" s="11"/>
      <c r="H167" s="33">
        <v>77.412455816004126</v>
      </c>
      <c r="I167" s="12">
        <v>78.891674716946881</v>
      </c>
      <c r="J167" s="12">
        <v>9861.4593396183609</v>
      </c>
      <c r="K167" s="12">
        <v>1.0175618604977339</v>
      </c>
      <c r="L167" s="47">
        <v>121583423.74387991</v>
      </c>
      <c r="M167" s="13">
        <v>750746.67331818421</v>
      </c>
      <c r="N167" s="13">
        <v>985665.433333333</v>
      </c>
      <c r="O167" s="48">
        <v>111.036711271543</v>
      </c>
      <c r="P167" s="13">
        <v>121583423.74387991</v>
      </c>
      <c r="Q167" s="13">
        <v>750746.67331818421</v>
      </c>
      <c r="R167" s="13">
        <v>985665.433333333</v>
      </c>
      <c r="S167" s="12">
        <v>111.036711271543</v>
      </c>
      <c r="T167" s="47">
        <v>243166847.48775983</v>
      </c>
      <c r="U167" s="34"/>
      <c r="V167" s="117">
        <v>1</v>
      </c>
      <c r="W167" s="118">
        <v>1</v>
      </c>
      <c r="X167" s="118">
        <v>1</v>
      </c>
      <c r="Y167" s="118">
        <v>2</v>
      </c>
      <c r="Z167" s="118">
        <v>2</v>
      </c>
      <c r="AA167" s="119">
        <v>1</v>
      </c>
      <c r="AB167" s="118">
        <v>2</v>
      </c>
      <c r="AC167" s="118">
        <v>2</v>
      </c>
      <c r="AD167" s="118">
        <v>3</v>
      </c>
      <c r="AE167" s="120">
        <v>3</v>
      </c>
      <c r="AF167" s="125">
        <f t="shared" si="12"/>
        <v>103.18572793883402</v>
      </c>
      <c r="AG167" s="123"/>
      <c r="AH167" s="126"/>
      <c r="AI167" s="124"/>
      <c r="AJ167" s="59" t="s">
        <v>58</v>
      </c>
      <c r="AK167" s="59">
        <f t="shared" si="13"/>
        <v>0.49</v>
      </c>
      <c r="AL167" s="14">
        <f>IF(head!F$48="S235",235,IF(head!F$48="S275",275,IF(head!F$48="S355",355,IF(head!F$48="S420",420,460))))^0.5*head!$I$40*1000/(S167*3.1416*210000^0.5)</f>
        <v>0.34523061830191348</v>
      </c>
      <c r="AM167" s="14">
        <f t="shared" si="14"/>
        <v>0.5951735913905295</v>
      </c>
      <c r="AN167" s="14">
        <f t="shared" si="15"/>
        <v>0.92593408026405244</v>
      </c>
      <c r="AO167" s="15">
        <f>IF(head!F$48="S235",235,IF(head!F$48="S275",275,IF(head!F$48="S355",355,IF(head!F$48="S420",420,460))))*AN167*J167/1000</f>
        <v>2145.7994016673561</v>
      </c>
      <c r="AP167" s="44" t="str">
        <f t="shared" si="16"/>
        <v>CF CHS 323,9 x 12,5</v>
      </c>
      <c r="AQ167" s="2"/>
    </row>
    <row r="168" spans="1:43" ht="13.5" customHeight="1">
      <c r="A168" s="9" t="s">
        <v>465</v>
      </c>
      <c r="B168" s="30">
        <f t="shared" si="17"/>
        <v>2656.9231487752063</v>
      </c>
      <c r="C168" s="11">
        <v>323.89999999999998</v>
      </c>
      <c r="D168" s="11"/>
      <c r="E168" s="215" t="s">
        <v>307</v>
      </c>
      <c r="F168" s="11"/>
      <c r="G168" s="11"/>
      <c r="H168" s="33">
        <v>95.994897822171396</v>
      </c>
      <c r="I168" s="12">
        <v>97.829195232786134</v>
      </c>
      <c r="J168" s="12">
        <v>12228.649404098269</v>
      </c>
      <c r="K168" s="12">
        <v>1.0175618604977339</v>
      </c>
      <c r="L168" s="47">
        <v>148465296.25485295</v>
      </c>
      <c r="M168" s="13">
        <v>916735.38903891901</v>
      </c>
      <c r="N168" s="13">
        <v>1212775.541666666</v>
      </c>
      <c r="O168" s="48">
        <v>110.18519070183616</v>
      </c>
      <c r="P168" s="13">
        <v>148465296.25485295</v>
      </c>
      <c r="Q168" s="13">
        <v>916735.38903891901</v>
      </c>
      <c r="R168" s="13">
        <v>1212775.541666666</v>
      </c>
      <c r="S168" s="12">
        <v>110.18519070183616</v>
      </c>
      <c r="T168" s="47">
        <v>296930592.5097059</v>
      </c>
      <c r="U168" s="34"/>
      <c r="V168" s="117">
        <v>1</v>
      </c>
      <c r="W168" s="118">
        <v>1</v>
      </c>
      <c r="X168" s="118">
        <v>1</v>
      </c>
      <c r="Y168" s="118">
        <v>1</v>
      </c>
      <c r="Z168" s="118">
        <v>2</v>
      </c>
      <c r="AA168" s="119">
        <v>1</v>
      </c>
      <c r="AB168" s="118">
        <v>1</v>
      </c>
      <c r="AC168" s="118">
        <v>2</v>
      </c>
      <c r="AD168" s="118">
        <v>2</v>
      </c>
      <c r="AE168" s="120">
        <v>3</v>
      </c>
      <c r="AF168" s="125">
        <f t="shared" si="12"/>
        <v>83.211303789338473</v>
      </c>
      <c r="AG168" s="123"/>
      <c r="AH168" s="126"/>
      <c r="AI168" s="124"/>
      <c r="AJ168" s="59" t="s">
        <v>58</v>
      </c>
      <c r="AK168" s="59">
        <f t="shared" si="13"/>
        <v>0.49</v>
      </c>
      <c r="AL168" s="14">
        <f>IF(head!F$48="S235",235,IF(head!F$48="S275",275,IF(head!F$48="S355",355,IF(head!F$48="S420",420,460))))^0.5*head!$I$40*1000/(S168*3.1416*210000^0.5)</f>
        <v>0.34789859002210749</v>
      </c>
      <c r="AM168" s="14">
        <f t="shared" si="14"/>
        <v>0.59675186902510158</v>
      </c>
      <c r="AN168" s="14">
        <f t="shared" si="15"/>
        <v>0.92455475487308081</v>
      </c>
      <c r="AO168" s="15">
        <f>IF(head!F$48="S235",235,IF(head!F$48="S275",275,IF(head!F$48="S355",355,IF(head!F$48="S420",420,460))))*AN168*J168/1000</f>
        <v>2656.9231487752063</v>
      </c>
      <c r="AP168" s="44" t="str">
        <f t="shared" si="16"/>
        <v>CF CHS 323,9 x 14,2</v>
      </c>
      <c r="AQ168" s="2"/>
    </row>
    <row r="169" spans="1:43" ht="13.5" customHeight="1">
      <c r="A169" s="9" t="s">
        <v>466</v>
      </c>
      <c r="B169" s="30">
        <f t="shared" si="17"/>
        <v>2998.7232637902721</v>
      </c>
      <c r="C169" s="11">
        <v>323.89999999999998</v>
      </c>
      <c r="D169" s="11"/>
      <c r="E169" s="215" t="s">
        <v>309</v>
      </c>
      <c r="F169" s="11"/>
      <c r="G169" s="11"/>
      <c r="H169" s="33">
        <v>108.45487525972406</v>
      </c>
      <c r="I169" s="12">
        <v>110.52726141118376</v>
      </c>
      <c r="J169" s="12">
        <v>13815.90767639797</v>
      </c>
      <c r="K169" s="12">
        <v>1.0175618604977339</v>
      </c>
      <c r="L169" s="47">
        <v>165990756.49119934</v>
      </c>
      <c r="M169" s="13">
        <v>1024950.6421191687</v>
      </c>
      <c r="N169" s="13">
        <v>1362934.507333332</v>
      </c>
      <c r="O169" s="48">
        <v>109.61052070855243</v>
      </c>
      <c r="P169" s="13">
        <v>165990756.49119934</v>
      </c>
      <c r="Q169" s="13">
        <v>1024950.6421191687</v>
      </c>
      <c r="R169" s="13">
        <v>1362934.507333332</v>
      </c>
      <c r="S169" s="12">
        <v>109.61052070855243</v>
      </c>
      <c r="T169" s="47">
        <v>331981512.98239869</v>
      </c>
      <c r="U169" s="34"/>
      <c r="V169" s="117">
        <v>1</v>
      </c>
      <c r="W169" s="118">
        <v>1</v>
      </c>
      <c r="X169" s="118">
        <v>1</v>
      </c>
      <c r="Y169" s="118">
        <v>1</v>
      </c>
      <c r="Z169" s="118">
        <v>1</v>
      </c>
      <c r="AA169" s="119">
        <v>1</v>
      </c>
      <c r="AB169" s="118">
        <v>1</v>
      </c>
      <c r="AC169" s="118">
        <v>1</v>
      </c>
      <c r="AD169" s="118">
        <v>2</v>
      </c>
      <c r="AE169" s="120">
        <v>2</v>
      </c>
      <c r="AF169" s="125">
        <f t="shared" si="12"/>
        <v>73.651466435032575</v>
      </c>
      <c r="AG169" s="123"/>
      <c r="AH169" s="126"/>
      <c r="AI169" s="124"/>
      <c r="AJ169" s="59" t="s">
        <v>58</v>
      </c>
      <c r="AK169" s="59">
        <f t="shared" si="13"/>
        <v>0.49</v>
      </c>
      <c r="AL169" s="14">
        <f>IF(head!F$48="S235",235,IF(head!F$48="S275",275,IF(head!F$48="S355",355,IF(head!F$48="S420",420,460))))^0.5*head!$I$40*1000/(S169*3.1416*210000^0.5)</f>
        <v>0.34972256530385087</v>
      </c>
      <c r="AM169" s="14">
        <f t="shared" si="14"/>
        <v>0.59783496484079657</v>
      </c>
      <c r="AN169" s="14">
        <f t="shared" si="15"/>
        <v>0.92361101605841001</v>
      </c>
      <c r="AO169" s="15">
        <f>IF(head!F$48="S235",235,IF(head!F$48="S275",275,IF(head!F$48="S355",355,IF(head!F$48="S420",420,460))))*AN169*J169/1000</f>
        <v>2998.7232637902721</v>
      </c>
      <c r="AP169" s="44" t="str">
        <f t="shared" si="16"/>
        <v>CF CHS 323,9 x 16</v>
      </c>
      <c r="AQ169" s="2"/>
    </row>
    <row r="170" spans="1:43" ht="13.5" customHeight="1">
      <c r="A170" s="9" t="s">
        <v>467</v>
      </c>
      <c r="B170" s="30">
        <f t="shared" si="17"/>
        <v>3355.5525791323203</v>
      </c>
      <c r="C170" s="11">
        <v>323.89999999999998</v>
      </c>
      <c r="D170" s="11"/>
      <c r="E170" s="215" t="s">
        <v>311</v>
      </c>
      <c r="F170" s="11"/>
      <c r="G170" s="11"/>
      <c r="H170" s="33">
        <v>121.49242508186137</v>
      </c>
      <c r="I170" s="12">
        <v>123.81393638915809</v>
      </c>
      <c r="J170" s="12">
        <v>15476.742048644761</v>
      </c>
      <c r="K170" s="12">
        <v>1.0175618604977339</v>
      </c>
      <c r="L170" s="47">
        <v>183899311.39053923</v>
      </c>
      <c r="M170" s="13">
        <v>1135531.4071660342</v>
      </c>
      <c r="N170" s="13">
        <v>1518203.8933333333</v>
      </c>
      <c r="O170" s="48">
        <v>109.0059688732686</v>
      </c>
      <c r="P170" s="13">
        <v>183899311.39053923</v>
      </c>
      <c r="Q170" s="13">
        <v>1135531.4071660342</v>
      </c>
      <c r="R170" s="13">
        <v>1518203.8933333333</v>
      </c>
      <c r="S170" s="12">
        <v>109.0059688732686</v>
      </c>
      <c r="T170" s="47">
        <v>367798622.78107846</v>
      </c>
      <c r="U170" s="34"/>
      <c r="V170" s="117">
        <v>1</v>
      </c>
      <c r="W170" s="118">
        <v>1</v>
      </c>
      <c r="X170" s="118">
        <v>1</v>
      </c>
      <c r="Y170" s="118">
        <v>1</v>
      </c>
      <c r="Z170" s="118">
        <v>1</v>
      </c>
      <c r="AA170" s="119">
        <v>1</v>
      </c>
      <c r="AB170" s="118">
        <v>1</v>
      </c>
      <c r="AC170" s="118">
        <v>1</v>
      </c>
      <c r="AD170" s="118">
        <v>2</v>
      </c>
      <c r="AE170" s="120">
        <v>2</v>
      </c>
      <c r="AF170" s="125">
        <f t="shared" si="12"/>
        <v>65.747807729782366</v>
      </c>
      <c r="AG170" s="123"/>
      <c r="AH170" s="126"/>
      <c r="AI170" s="124"/>
      <c r="AJ170" s="59" t="s">
        <v>58</v>
      </c>
      <c r="AK170" s="59">
        <f t="shared" si="13"/>
        <v>0.49</v>
      </c>
      <c r="AL170" s="14">
        <f>IF(head!F$48="S235",235,IF(head!F$48="S275",275,IF(head!F$48="S355",355,IF(head!F$48="S420",420,460))))^0.5*head!$I$40*1000/(S170*3.1416*210000^0.5)</f>
        <v>0.35166214183236572</v>
      </c>
      <c r="AM170" s="14">
        <f t="shared" si="14"/>
        <v>0.59899035574799298</v>
      </c>
      <c r="AN170" s="14">
        <f t="shared" si="15"/>
        <v>0.92260677992589979</v>
      </c>
      <c r="AO170" s="15">
        <f>IF(head!F$48="S235",235,IF(head!F$48="S275",275,IF(head!F$48="S355",355,IF(head!F$48="S420",420,460))))*AN170*J170/1000</f>
        <v>3355.5525791323203</v>
      </c>
      <c r="AP170" s="44" t="str">
        <f t="shared" si="16"/>
        <v>CF CHS 323,9 x 17,5</v>
      </c>
      <c r="AQ170" s="2"/>
    </row>
    <row r="171" spans="1:43" ht="13.5" customHeight="1">
      <c r="A171" s="9" t="s">
        <v>468</v>
      </c>
      <c r="B171" s="30">
        <f t="shared" si="17"/>
        <v>3648.9278290828256</v>
      </c>
      <c r="C171" s="11">
        <v>323.89999999999998</v>
      </c>
      <c r="D171" s="11"/>
      <c r="E171" s="215" t="s">
        <v>313</v>
      </c>
      <c r="F171" s="11"/>
      <c r="G171" s="11"/>
      <c r="H171" s="33">
        <v>132.23497549710549</v>
      </c>
      <c r="I171" s="12">
        <v>134.76175846838777</v>
      </c>
      <c r="J171" s="12">
        <v>16845.219808548471</v>
      </c>
      <c r="K171" s="12">
        <v>1.0175618604977339</v>
      </c>
      <c r="L171" s="47">
        <v>198325531.95048931</v>
      </c>
      <c r="M171" s="13">
        <v>1224609.6446464302</v>
      </c>
      <c r="N171" s="13">
        <v>1644703.2583333328</v>
      </c>
      <c r="O171" s="48">
        <v>108.5053051698395</v>
      </c>
      <c r="P171" s="13">
        <v>198325531.95048931</v>
      </c>
      <c r="Q171" s="13">
        <v>1224609.6446464302</v>
      </c>
      <c r="R171" s="13">
        <v>1644703.2583333328</v>
      </c>
      <c r="S171" s="12">
        <v>108.5053051698395</v>
      </c>
      <c r="T171" s="47">
        <v>396651063.90097862</v>
      </c>
      <c r="U171" s="34"/>
      <c r="V171" s="117">
        <v>1</v>
      </c>
      <c r="W171" s="118">
        <v>1</v>
      </c>
      <c r="X171" s="118">
        <v>1</v>
      </c>
      <c r="Y171" s="118">
        <v>1</v>
      </c>
      <c r="Z171" s="118">
        <v>1</v>
      </c>
      <c r="AA171" s="119">
        <v>1</v>
      </c>
      <c r="AB171" s="118">
        <v>1</v>
      </c>
      <c r="AC171" s="118">
        <v>1</v>
      </c>
      <c r="AD171" s="118">
        <v>1</v>
      </c>
      <c r="AE171" s="120">
        <v>2</v>
      </c>
      <c r="AF171" s="125">
        <f t="shared" si="12"/>
        <v>60.406564714658707</v>
      </c>
      <c r="AG171" s="123"/>
      <c r="AH171" s="126"/>
      <c r="AI171" s="124"/>
      <c r="AJ171" s="59" t="s">
        <v>58</v>
      </c>
      <c r="AK171" s="59">
        <f t="shared" si="13"/>
        <v>0.49</v>
      </c>
      <c r="AL171" s="14">
        <f>IF(head!F$48="S235",235,IF(head!F$48="S275",275,IF(head!F$48="S355",355,IF(head!F$48="S420",420,460))))^0.5*head!$I$40*1000/(S171*3.1416*210000^0.5)</f>
        <v>0.35328477650456003</v>
      </c>
      <c r="AM171" s="14">
        <f t="shared" si="14"/>
        <v>0.5999598368985557</v>
      </c>
      <c r="AN171" s="14">
        <f t="shared" si="15"/>
        <v>0.92176609392194142</v>
      </c>
      <c r="AO171" s="15">
        <f>IF(head!F$48="S235",235,IF(head!F$48="S275",275,IF(head!F$48="S355",355,IF(head!F$48="S420",420,460))))*AN171*J171/1000</f>
        <v>3648.9278290828256</v>
      </c>
      <c r="AP171" s="44" t="str">
        <f t="shared" si="16"/>
        <v>CF CHS 323,9 x 20</v>
      </c>
    </row>
    <row r="172" spans="1:43" ht="13.5" customHeight="1">
      <c r="A172" s="9" t="s">
        <v>469</v>
      </c>
      <c r="B172" s="30">
        <f t="shared" si="17"/>
        <v>4129.8565631957817</v>
      </c>
      <c r="C172" s="11">
        <v>323.89999999999998</v>
      </c>
      <c r="D172" s="11"/>
      <c r="E172" s="215" t="s">
        <v>315</v>
      </c>
      <c r="F172" s="11"/>
      <c r="G172" s="11"/>
      <c r="H172" s="33">
        <v>149.89261116587227</v>
      </c>
      <c r="I172" s="12">
        <v>152.75680118815009</v>
      </c>
      <c r="J172" s="12">
        <v>19094.600148518763</v>
      </c>
      <c r="K172" s="12">
        <v>1.0175618604977339</v>
      </c>
      <c r="L172" s="47">
        <v>221390455.83023614</v>
      </c>
      <c r="M172" s="13">
        <v>1367029.6747776237</v>
      </c>
      <c r="N172" s="13">
        <v>1849770.8666666658</v>
      </c>
      <c r="O172" s="48">
        <v>107.67730146135722</v>
      </c>
      <c r="P172" s="13">
        <v>221390455.83023614</v>
      </c>
      <c r="Q172" s="13">
        <v>1367029.6747776237</v>
      </c>
      <c r="R172" s="13">
        <v>1849770.8666666658</v>
      </c>
      <c r="S172" s="12">
        <v>107.67730146135722</v>
      </c>
      <c r="T172" s="47">
        <v>442780911.66047227</v>
      </c>
      <c r="U172" s="34"/>
      <c r="V172" s="117">
        <v>1</v>
      </c>
      <c r="W172" s="118">
        <v>1</v>
      </c>
      <c r="X172" s="118">
        <v>1</v>
      </c>
      <c r="Y172" s="118">
        <v>1</v>
      </c>
      <c r="Z172" s="118">
        <v>1</v>
      </c>
      <c r="AA172" s="119">
        <v>1</v>
      </c>
      <c r="AB172" s="118">
        <v>1</v>
      </c>
      <c r="AC172" s="118">
        <v>1</v>
      </c>
      <c r="AD172" s="118">
        <v>1</v>
      </c>
      <c r="AE172" s="120">
        <v>1</v>
      </c>
      <c r="AF172" s="125">
        <f t="shared" si="12"/>
        <v>53.290556103981572</v>
      </c>
      <c r="AG172" s="123"/>
      <c r="AH172" s="126"/>
      <c r="AI172" s="124"/>
      <c r="AJ172" s="59" t="s">
        <v>58</v>
      </c>
      <c r="AK172" s="59">
        <f t="shared" si="13"/>
        <v>0.49</v>
      </c>
      <c r="AL172" s="14">
        <f>IF(head!F$48="S235",235,IF(head!F$48="S275",275,IF(head!F$48="S355",355,IF(head!F$48="S420",420,460))))^0.5*head!$I$40*1000/(S172*3.1416*210000^0.5)</f>
        <v>0.35600142245617766</v>
      </c>
      <c r="AM172" s="14">
        <f t="shared" si="14"/>
        <v>0.6015888548971744</v>
      </c>
      <c r="AN172" s="14">
        <f t="shared" si="15"/>
        <v>0.92035746122130757</v>
      </c>
      <c r="AO172" s="15">
        <f>IF(head!F$48="S235",235,IF(head!F$48="S275",275,IF(head!F$48="S355",355,IF(head!F$48="S420",420,460))))*AN172*J172/1000</f>
        <v>4129.8565631957817</v>
      </c>
      <c r="AP172" s="44" t="str">
        <f t="shared" si="16"/>
        <v>CF CHS 355,6 x 5,6</v>
      </c>
    </row>
    <row r="173" spans="1:43" ht="13.5" customHeight="1">
      <c r="A173" s="9" t="s">
        <v>470</v>
      </c>
      <c r="B173" s="30">
        <f t="shared" si="17"/>
        <v>1366.2340341498077</v>
      </c>
      <c r="C173" s="11">
        <v>355.6</v>
      </c>
      <c r="D173" s="11"/>
      <c r="E173" s="215" t="s">
        <v>295</v>
      </c>
      <c r="F173" s="11"/>
      <c r="G173" s="11"/>
      <c r="H173" s="33">
        <v>48.336544568132467</v>
      </c>
      <c r="I173" s="12">
        <v>49.260172808287862</v>
      </c>
      <c r="J173" s="12">
        <v>6157.5216010359827</v>
      </c>
      <c r="K173" s="12">
        <v>1.1171503476165305</v>
      </c>
      <c r="L173" s="47">
        <v>94311187.000539601</v>
      </c>
      <c r="M173" s="13">
        <v>530434.1226127086</v>
      </c>
      <c r="N173" s="13">
        <v>686058.53866666683</v>
      </c>
      <c r="O173" s="48">
        <v>123.75952488596589</v>
      </c>
      <c r="P173" s="13">
        <v>94311187.000539601</v>
      </c>
      <c r="Q173" s="13">
        <v>530434.1226127086</v>
      </c>
      <c r="R173" s="13">
        <v>686058.53866666683</v>
      </c>
      <c r="S173" s="12">
        <v>123.75952488596589</v>
      </c>
      <c r="T173" s="47">
        <v>188622374.0010792</v>
      </c>
      <c r="U173" s="34"/>
      <c r="V173" s="117">
        <v>2</v>
      </c>
      <c r="W173" s="118">
        <v>3</v>
      </c>
      <c r="X173" s="118">
        <v>4</v>
      </c>
      <c r="Y173" s="118">
        <v>4</v>
      </c>
      <c r="Z173" s="118">
        <v>4</v>
      </c>
      <c r="AA173" s="119">
        <v>3</v>
      </c>
      <c r="AB173" s="118">
        <v>4</v>
      </c>
      <c r="AC173" s="118">
        <v>4</v>
      </c>
      <c r="AD173" s="118">
        <v>4</v>
      </c>
      <c r="AE173" s="120">
        <v>4</v>
      </c>
      <c r="AF173" s="125">
        <f t="shared" si="12"/>
        <v>181.42857142857181</v>
      </c>
      <c r="AG173" s="123"/>
      <c r="AH173" s="126"/>
      <c r="AI173" s="124"/>
      <c r="AJ173" s="59" t="s">
        <v>58</v>
      </c>
      <c r="AK173" s="59">
        <f t="shared" si="13"/>
        <v>0.49</v>
      </c>
      <c r="AL173" s="14">
        <f>IF(head!F$48="S235",235,IF(head!F$48="S275",275,IF(head!F$48="S355",355,IF(head!F$48="S420",420,460))))^0.5*head!$I$40*1000/(S173*3.1416*210000^0.5)</f>
        <v>0.30973997776580631</v>
      </c>
      <c r="AM173" s="14">
        <f t="shared" si="14"/>
        <v>0.57485572146580366</v>
      </c>
      <c r="AN173" s="14">
        <f t="shared" si="15"/>
        <v>0.94417238365316403</v>
      </c>
      <c r="AO173" s="15">
        <f>IF(head!F$48="S235",235,IF(head!F$48="S275",275,IF(head!F$48="S355",355,IF(head!F$48="S420",420,460))))*AN173*J173/1000</f>
        <v>1366.2340341498077</v>
      </c>
      <c r="AP173" s="44" t="str">
        <f t="shared" si="16"/>
        <v>CF CHS 355,6 x 8</v>
      </c>
      <c r="AQ173" s="2"/>
    </row>
    <row r="174" spans="1:43" ht="13.5" customHeight="1">
      <c r="A174" s="9" t="s">
        <v>471</v>
      </c>
      <c r="B174" s="30">
        <f t="shared" si="17"/>
        <v>1936.1783867008369</v>
      </c>
      <c r="C174" s="11">
        <v>355.6</v>
      </c>
      <c r="D174" s="11"/>
      <c r="E174" s="215" t="s">
        <v>301</v>
      </c>
      <c r="F174" s="11"/>
      <c r="G174" s="11"/>
      <c r="H174" s="33">
        <v>68.578705681154574</v>
      </c>
      <c r="I174" s="12">
        <v>69.889126808819952</v>
      </c>
      <c r="J174" s="12">
        <v>8736.1408511024947</v>
      </c>
      <c r="K174" s="12">
        <v>1.1171503476165305</v>
      </c>
      <c r="L174" s="47">
        <v>132013746.35199709</v>
      </c>
      <c r="M174" s="13">
        <v>742484.5126659004</v>
      </c>
      <c r="N174" s="13">
        <v>966776.7466666674</v>
      </c>
      <c r="O174" s="48">
        <v>122.9277023294587</v>
      </c>
      <c r="P174" s="13">
        <v>132013746.35199709</v>
      </c>
      <c r="Q174" s="13">
        <v>742484.5126659004</v>
      </c>
      <c r="R174" s="13">
        <v>966776.7466666674</v>
      </c>
      <c r="S174" s="12">
        <v>122.9277023294587</v>
      </c>
      <c r="T174" s="47">
        <v>264027492.70399418</v>
      </c>
      <c r="U174" s="34"/>
      <c r="V174" s="117">
        <v>1</v>
      </c>
      <c r="W174" s="118">
        <v>2</v>
      </c>
      <c r="X174" s="118">
        <v>2</v>
      </c>
      <c r="Y174" s="118">
        <v>3</v>
      </c>
      <c r="Z174" s="118">
        <v>3</v>
      </c>
      <c r="AA174" s="119">
        <v>2</v>
      </c>
      <c r="AB174" s="118">
        <v>3</v>
      </c>
      <c r="AC174" s="118">
        <v>4</v>
      </c>
      <c r="AD174" s="118">
        <v>4</v>
      </c>
      <c r="AE174" s="120">
        <v>4</v>
      </c>
      <c r="AF174" s="125">
        <f t="shared" si="12"/>
        <v>127.87686996547761</v>
      </c>
      <c r="AG174" s="123"/>
      <c r="AH174" s="126"/>
      <c r="AI174" s="124"/>
      <c r="AJ174" s="59" t="s">
        <v>58</v>
      </c>
      <c r="AK174" s="59">
        <f t="shared" si="13"/>
        <v>0.49</v>
      </c>
      <c r="AL174" s="14">
        <f>IF(head!F$48="S235",235,IF(head!F$48="S275",275,IF(head!F$48="S355",355,IF(head!F$48="S420",420,460))))^0.5*head!$I$40*1000/(S174*3.1416*210000^0.5)</f>
        <v>0.31183591460734189</v>
      </c>
      <c r="AM174" s="14">
        <f t="shared" si="14"/>
        <v>0.5760206178982975</v>
      </c>
      <c r="AN174" s="14">
        <f t="shared" si="15"/>
        <v>0.94310028937372836</v>
      </c>
      <c r="AO174" s="15">
        <f>IF(head!F$48="S235",235,IF(head!F$48="S275",275,IF(head!F$48="S355",355,IF(head!F$48="S420",420,460))))*AN174*J174/1000</f>
        <v>1936.1783867008369</v>
      </c>
      <c r="AP174" s="44" t="str">
        <f t="shared" si="16"/>
        <v>CF CHS 355,6 x 10</v>
      </c>
      <c r="AQ174" s="2"/>
    </row>
    <row r="175" spans="1:43" ht="13.5" customHeight="1">
      <c r="A175" s="9" t="s">
        <v>472</v>
      </c>
      <c r="B175" s="30">
        <f t="shared" si="17"/>
        <v>2404.0042713197613</v>
      </c>
      <c r="C175" s="11">
        <v>355.6</v>
      </c>
      <c r="D175" s="11"/>
      <c r="E175" s="215">
        <v>10</v>
      </c>
      <c r="F175" s="11"/>
      <c r="G175" s="11"/>
      <c r="H175" s="33">
        <v>85.230152054829645</v>
      </c>
      <c r="I175" s="12">
        <v>86.858753686450598</v>
      </c>
      <c r="J175" s="12">
        <v>10857.344210806325</v>
      </c>
      <c r="K175" s="12">
        <v>1.1171503476165305</v>
      </c>
      <c r="L175" s="47">
        <v>162234997.28243667</v>
      </c>
      <c r="M175" s="13">
        <v>912457.80248839525</v>
      </c>
      <c r="N175" s="13">
        <v>1194726.9333333336</v>
      </c>
      <c r="O175" s="48">
        <v>122.23919175125465</v>
      </c>
      <c r="P175" s="13">
        <v>162234997.28243667</v>
      </c>
      <c r="Q175" s="13">
        <v>912457.80248839525</v>
      </c>
      <c r="R175" s="13">
        <v>1194726.9333333336</v>
      </c>
      <c r="S175" s="12">
        <v>122.23919175125465</v>
      </c>
      <c r="T175" s="47">
        <v>324469994.56487334</v>
      </c>
      <c r="U175" s="34"/>
      <c r="V175" s="117">
        <v>1</v>
      </c>
      <c r="W175" s="118">
        <v>1</v>
      </c>
      <c r="X175" s="118">
        <v>2</v>
      </c>
      <c r="Y175" s="118">
        <v>2</v>
      </c>
      <c r="Z175" s="118">
        <v>2</v>
      </c>
      <c r="AA175" s="119">
        <v>1</v>
      </c>
      <c r="AB175" s="118">
        <v>2</v>
      </c>
      <c r="AC175" s="118">
        <v>3</v>
      </c>
      <c r="AD175" s="118">
        <v>3</v>
      </c>
      <c r="AE175" s="120">
        <v>4</v>
      </c>
      <c r="AF175" s="125">
        <f t="shared" si="12"/>
        <v>102.89351851851853</v>
      </c>
      <c r="AG175" s="123"/>
      <c r="AH175" s="126"/>
      <c r="AI175" s="124"/>
      <c r="AJ175" s="59" t="s">
        <v>58</v>
      </c>
      <c r="AK175" s="59">
        <f t="shared" si="13"/>
        <v>0.49</v>
      </c>
      <c r="AL175" s="14">
        <f>IF(head!F$48="S235",235,IF(head!F$48="S275",275,IF(head!F$48="S355",355,IF(head!F$48="S420",420,460))))^0.5*head!$I$40*1000/(S175*3.1416*210000^0.5)</f>
        <v>0.31359232613784344</v>
      </c>
      <c r="AM175" s="14">
        <f t="shared" si="14"/>
        <v>0.57700019341004338</v>
      </c>
      <c r="AN175" s="14">
        <f t="shared" si="15"/>
        <v>0.94220144551460294</v>
      </c>
      <c r="AO175" s="15">
        <f>IF(head!F$48="S235",235,IF(head!F$48="S275",275,IF(head!F$48="S355",355,IF(head!F$48="S420",420,460))))*AN175*J175/1000</f>
        <v>2404.0042713197613</v>
      </c>
      <c r="AP175" s="44" t="str">
        <f t="shared" si="16"/>
        <v>CF CHS 355,6 x 12,5</v>
      </c>
      <c r="AQ175" s="2"/>
    </row>
    <row r="176" spans="1:43" ht="13.5" customHeight="1">
      <c r="A176" s="9" t="s">
        <v>473</v>
      </c>
      <c r="B176" s="30">
        <f t="shared" si="17"/>
        <v>2979.688773155031</v>
      </c>
      <c r="C176" s="11">
        <v>355.6</v>
      </c>
      <c r="D176" s="11"/>
      <c r="E176" s="215" t="s">
        <v>307</v>
      </c>
      <c r="F176" s="11"/>
      <c r="G176" s="11"/>
      <c r="H176" s="33">
        <v>105.7670181207033</v>
      </c>
      <c r="I176" s="12">
        <v>107.78804394466579</v>
      </c>
      <c r="J176" s="12">
        <v>13473.505493083225</v>
      </c>
      <c r="K176" s="12">
        <v>1.1171503476165305</v>
      </c>
      <c r="L176" s="47">
        <v>198521762.5251154</v>
      </c>
      <c r="M176" s="13">
        <v>1116545.3460355198</v>
      </c>
      <c r="N176" s="13">
        <v>1472121.1666666679</v>
      </c>
      <c r="O176" s="48">
        <v>121.38464688748739</v>
      </c>
      <c r="P176" s="13">
        <v>198521762.5251154</v>
      </c>
      <c r="Q176" s="13">
        <v>1116545.3460355198</v>
      </c>
      <c r="R176" s="13">
        <v>1472121.1666666679</v>
      </c>
      <c r="S176" s="12">
        <v>121.38464688748739</v>
      </c>
      <c r="T176" s="47">
        <v>397043525.0502308</v>
      </c>
      <c r="U176" s="34"/>
      <c r="V176" s="117">
        <v>1</v>
      </c>
      <c r="W176" s="118">
        <v>1</v>
      </c>
      <c r="X176" s="118">
        <v>1</v>
      </c>
      <c r="Y176" s="118">
        <v>2</v>
      </c>
      <c r="Z176" s="118">
        <v>2</v>
      </c>
      <c r="AA176" s="119">
        <v>1</v>
      </c>
      <c r="AB176" s="118">
        <v>1</v>
      </c>
      <c r="AC176" s="118">
        <v>2</v>
      </c>
      <c r="AD176" s="118">
        <v>3</v>
      </c>
      <c r="AE176" s="120">
        <v>3</v>
      </c>
      <c r="AF176" s="125">
        <f t="shared" si="12"/>
        <v>82.9146021568056</v>
      </c>
      <c r="AG176" s="123"/>
      <c r="AH176" s="126"/>
      <c r="AI176" s="124"/>
      <c r="AJ176" s="59" t="s">
        <v>58</v>
      </c>
      <c r="AK176" s="59">
        <f t="shared" si="13"/>
        <v>0.49</v>
      </c>
      <c r="AL176" s="14">
        <f>IF(head!F$48="S235",235,IF(head!F$48="S275",275,IF(head!F$48="S355",355,IF(head!F$48="S420",420,460))))^0.5*head!$I$40*1000/(S176*3.1416*210000^0.5)</f>
        <v>0.31580000823347376</v>
      </c>
      <c r="AM176" s="14">
        <f t="shared" si="14"/>
        <v>0.57823582461733214</v>
      </c>
      <c r="AN176" s="14">
        <f t="shared" si="15"/>
        <v>0.94107110438229336</v>
      </c>
      <c r="AO176" s="15">
        <f>IF(head!F$48="S235",235,IF(head!F$48="S275",275,IF(head!F$48="S355",355,IF(head!F$48="S420",420,460))))*AN176*J176/1000</f>
        <v>2979.688773155031</v>
      </c>
      <c r="AP176" s="44" t="str">
        <f t="shared" si="16"/>
        <v>CF CHS 355,6 x 14,2</v>
      </c>
      <c r="AQ176" s="2"/>
    </row>
    <row r="177" spans="1:43" ht="13.5" customHeight="1">
      <c r="A177" s="9" t="s">
        <v>474</v>
      </c>
      <c r="B177" s="30">
        <f t="shared" si="17"/>
        <v>3365.3886816191985</v>
      </c>
      <c r="C177" s="11">
        <v>355.6</v>
      </c>
      <c r="D177" s="11"/>
      <c r="E177" s="215" t="s">
        <v>309</v>
      </c>
      <c r="F177" s="11"/>
      <c r="G177" s="11"/>
      <c r="H177" s="33">
        <v>119.55600391885629</v>
      </c>
      <c r="I177" s="12">
        <v>121.84051354787903</v>
      </c>
      <c r="J177" s="12">
        <v>15230.064193484877</v>
      </c>
      <c r="K177" s="12">
        <v>1.1171503476165305</v>
      </c>
      <c r="L177" s="47">
        <v>222274410.36860543</v>
      </c>
      <c r="M177" s="13">
        <v>1250137.29116201</v>
      </c>
      <c r="N177" s="13">
        <v>1656020.6613333325</v>
      </c>
      <c r="O177" s="48">
        <v>120.80749148955955</v>
      </c>
      <c r="P177" s="13">
        <v>222274410.36860543</v>
      </c>
      <c r="Q177" s="13">
        <v>1250137.29116201</v>
      </c>
      <c r="R177" s="13">
        <v>1656020.6613333325</v>
      </c>
      <c r="S177" s="12">
        <v>120.80749148955955</v>
      </c>
      <c r="T177" s="47">
        <v>444548820.73721087</v>
      </c>
      <c r="U177" s="34"/>
      <c r="V177" s="117">
        <v>1</v>
      </c>
      <c r="W177" s="118">
        <v>1</v>
      </c>
      <c r="X177" s="118">
        <v>1</v>
      </c>
      <c r="Y177" s="118">
        <v>1</v>
      </c>
      <c r="Z177" s="118">
        <v>1</v>
      </c>
      <c r="AA177" s="119">
        <v>1</v>
      </c>
      <c r="AB177" s="118">
        <v>1</v>
      </c>
      <c r="AC177" s="118">
        <v>2</v>
      </c>
      <c r="AD177" s="118">
        <v>2</v>
      </c>
      <c r="AE177" s="120">
        <v>2</v>
      </c>
      <c r="AF177" s="125">
        <f t="shared" si="12"/>
        <v>73.351650618414709</v>
      </c>
      <c r="AG177" s="123"/>
      <c r="AH177" s="126"/>
      <c r="AI177" s="124"/>
      <c r="AJ177" s="59" t="s">
        <v>58</v>
      </c>
      <c r="AK177" s="59">
        <f t="shared" si="13"/>
        <v>0.49</v>
      </c>
      <c r="AL177" s="14">
        <f>IF(head!F$48="S235",235,IF(head!F$48="S275",275,IF(head!F$48="S355",355,IF(head!F$48="S420",420,460))))^0.5*head!$I$40*1000/(S177*3.1416*210000^0.5)</f>
        <v>0.31730873651820402</v>
      </c>
      <c r="AM177" s="14">
        <f t="shared" si="14"/>
        <v>0.57908305758234957</v>
      </c>
      <c r="AN177" s="14">
        <f t="shared" si="15"/>
        <v>0.94029826260570759</v>
      </c>
      <c r="AO177" s="15">
        <f>IF(head!F$48="S235",235,IF(head!F$48="S275",275,IF(head!F$48="S355",355,IF(head!F$48="S420",420,460))))*AN177*J177/1000</f>
        <v>3365.3886816191985</v>
      </c>
      <c r="AP177" s="44" t="str">
        <f t="shared" si="16"/>
        <v>CF CHS 355,6 x 16</v>
      </c>
      <c r="AQ177" s="2"/>
    </row>
    <row r="178" spans="1:43" ht="13.5" customHeight="1">
      <c r="A178" s="9" t="s">
        <v>475</v>
      </c>
      <c r="B178" s="30">
        <f t="shared" si="17"/>
        <v>3768.6971878277677</v>
      </c>
      <c r="C178" s="11">
        <v>355.6</v>
      </c>
      <c r="D178" s="11"/>
      <c r="E178" s="215" t="s">
        <v>311</v>
      </c>
      <c r="F178" s="11"/>
      <c r="G178" s="11"/>
      <c r="H178" s="33">
        <v>134.00073906398211</v>
      </c>
      <c r="I178" s="12">
        <v>136.56126274036393</v>
      </c>
      <c r="J178" s="12">
        <v>17070.157842545494</v>
      </c>
      <c r="K178" s="12">
        <v>1.1171503476165305</v>
      </c>
      <c r="L178" s="47">
        <v>246629981.91225427</v>
      </c>
      <c r="M178" s="13">
        <v>1387120.258224152</v>
      </c>
      <c r="N178" s="13">
        <v>1846615.8933333331</v>
      </c>
      <c r="O178" s="48">
        <v>120.1999168052957</v>
      </c>
      <c r="P178" s="13">
        <v>246629981.91225427</v>
      </c>
      <c r="Q178" s="13">
        <v>1387120.258224152</v>
      </c>
      <c r="R178" s="13">
        <v>1846615.8933333331</v>
      </c>
      <c r="S178" s="12">
        <v>120.1999168052957</v>
      </c>
      <c r="T178" s="47">
        <v>493259963.82450855</v>
      </c>
      <c r="U178" s="34"/>
      <c r="V178" s="117">
        <v>1</v>
      </c>
      <c r="W178" s="118">
        <v>1</v>
      </c>
      <c r="X178" s="118">
        <v>1</v>
      </c>
      <c r="Y178" s="118">
        <v>1</v>
      </c>
      <c r="Z178" s="118">
        <v>1</v>
      </c>
      <c r="AA178" s="119">
        <v>1</v>
      </c>
      <c r="AB178" s="118">
        <v>1</v>
      </c>
      <c r="AC178" s="118">
        <v>1</v>
      </c>
      <c r="AD178" s="118">
        <v>2</v>
      </c>
      <c r="AE178" s="120">
        <v>2</v>
      </c>
      <c r="AF178" s="125">
        <f t="shared" si="12"/>
        <v>65.444640753828068</v>
      </c>
      <c r="AG178" s="123"/>
      <c r="AH178" s="126"/>
      <c r="AI178" s="124"/>
      <c r="AJ178" s="59" t="s">
        <v>58</v>
      </c>
      <c r="AK178" s="59">
        <f t="shared" si="13"/>
        <v>0.49</v>
      </c>
      <c r="AL178" s="14">
        <f>IF(head!F$48="S235",235,IF(head!F$48="S275",275,IF(head!F$48="S355",355,IF(head!F$48="S420",420,460))))^0.5*head!$I$40*1000/(S178*3.1416*210000^0.5)</f>
        <v>0.31891263742369719</v>
      </c>
      <c r="AM178" s="14">
        <f t="shared" si="14"/>
        <v>0.57998623132307514</v>
      </c>
      <c r="AN178" s="14">
        <f t="shared" si="15"/>
        <v>0.93947633395251395</v>
      </c>
      <c r="AO178" s="15">
        <f>IF(head!F$48="S235",235,IF(head!F$48="S275",275,IF(head!F$48="S355",355,IF(head!F$48="S420",420,460))))*AN178*J178/1000</f>
        <v>3768.6971878277677</v>
      </c>
      <c r="AP178" s="44" t="str">
        <f t="shared" si="16"/>
        <v>CF CHS 355,6 x 17,5</v>
      </c>
    </row>
    <row r="179" spans="1:43" ht="13.5" customHeight="1">
      <c r="A179" s="9" t="s">
        <v>476</v>
      </c>
      <c r="B179" s="30">
        <f t="shared" si="17"/>
        <v>4100.8016606544843</v>
      </c>
      <c r="C179" s="11">
        <v>355.6</v>
      </c>
      <c r="D179" s="11"/>
      <c r="E179" s="215" t="s">
        <v>313</v>
      </c>
      <c r="F179" s="11"/>
      <c r="G179" s="11"/>
      <c r="H179" s="33">
        <v>145.91594391505015</v>
      </c>
      <c r="I179" s="12">
        <v>148.70414666501927</v>
      </c>
      <c r="J179" s="12">
        <v>18588.018333127409</v>
      </c>
      <c r="K179" s="12">
        <v>1.1171503476165305</v>
      </c>
      <c r="L179" s="47">
        <v>266314860.37297881</v>
      </c>
      <c r="M179" s="13">
        <v>1497833.8603654602</v>
      </c>
      <c r="N179" s="13">
        <v>2002239.633333334</v>
      </c>
      <c r="O179" s="48">
        <v>119.69641807506187</v>
      </c>
      <c r="P179" s="13">
        <v>266314860.37297881</v>
      </c>
      <c r="Q179" s="13">
        <v>1497833.8603654602</v>
      </c>
      <c r="R179" s="13">
        <v>2002239.633333334</v>
      </c>
      <c r="S179" s="12">
        <v>119.69641807506187</v>
      </c>
      <c r="T179" s="47">
        <v>532629720.74595761</v>
      </c>
      <c r="U179" s="34"/>
      <c r="V179" s="117">
        <v>1</v>
      </c>
      <c r="W179" s="118">
        <v>1</v>
      </c>
      <c r="X179" s="118">
        <v>1</v>
      </c>
      <c r="Y179" s="118">
        <v>1</v>
      </c>
      <c r="Z179" s="118">
        <v>1</v>
      </c>
      <c r="AA179" s="119">
        <v>1</v>
      </c>
      <c r="AB179" s="118">
        <v>1</v>
      </c>
      <c r="AC179" s="118">
        <v>1</v>
      </c>
      <c r="AD179" s="118">
        <v>2</v>
      </c>
      <c r="AE179" s="120">
        <v>2</v>
      </c>
      <c r="AF179" s="125">
        <f t="shared" si="12"/>
        <v>60.100561963916007</v>
      </c>
      <c r="AG179" s="123"/>
      <c r="AH179" s="126"/>
      <c r="AI179" s="124"/>
      <c r="AJ179" s="59" t="s">
        <v>58</v>
      </c>
      <c r="AK179" s="59">
        <f t="shared" si="13"/>
        <v>0.49</v>
      </c>
      <c r="AL179" s="14">
        <f>IF(head!F$48="S235",235,IF(head!F$48="S275",275,IF(head!F$48="S355",355,IF(head!F$48="S420",420,460))))^0.5*head!$I$40*1000/(S179*3.1416*210000^0.5)</f>
        <v>0.32025413210315912</v>
      </c>
      <c r="AM179" s="14">
        <f t="shared" si="14"/>
        <v>0.58074361692984777</v>
      </c>
      <c r="AN179" s="14">
        <f t="shared" si="15"/>
        <v>0.93878860671622211</v>
      </c>
      <c r="AO179" s="15">
        <f>IF(head!F$48="S235",235,IF(head!F$48="S275",275,IF(head!F$48="S355",355,IF(head!F$48="S420",420,460))))*AN179*J179/1000</f>
        <v>4100.8016606544843</v>
      </c>
      <c r="AP179" s="44" t="str">
        <f t="shared" si="16"/>
        <v>CF CHS 355,6 x 20</v>
      </c>
    </row>
    <row r="180" spans="1:43" ht="13.5" customHeight="1">
      <c r="A180" s="9" t="s">
        <v>477</v>
      </c>
      <c r="B180" s="30">
        <f t="shared" si="17"/>
        <v>4646.2693427149215</v>
      </c>
      <c r="C180" s="11">
        <v>355.6</v>
      </c>
      <c r="D180" s="11"/>
      <c r="E180" s="215" t="s">
        <v>315</v>
      </c>
      <c r="F180" s="11"/>
      <c r="G180" s="11"/>
      <c r="H180" s="33">
        <v>165.52800364352331</v>
      </c>
      <c r="I180" s="12">
        <v>168.6909591271575</v>
      </c>
      <c r="J180" s="12">
        <v>21086.36989089469</v>
      </c>
      <c r="K180" s="12">
        <v>1.1171503476165305</v>
      </c>
      <c r="L180" s="47">
        <v>297917090.09391445</v>
      </c>
      <c r="M180" s="13">
        <v>1675574.1850051431</v>
      </c>
      <c r="N180" s="13">
        <v>2255213.8666666672</v>
      </c>
      <c r="O180" s="48">
        <v>118.86303041736738</v>
      </c>
      <c r="P180" s="13">
        <v>297917090.09391445</v>
      </c>
      <c r="Q180" s="13">
        <v>1675574.1850051431</v>
      </c>
      <c r="R180" s="13">
        <v>2255213.8666666672</v>
      </c>
      <c r="S180" s="12">
        <v>118.86303041736738</v>
      </c>
      <c r="T180" s="47">
        <v>595834180.1878289</v>
      </c>
      <c r="U180" s="34"/>
      <c r="V180" s="117">
        <v>1</v>
      </c>
      <c r="W180" s="118">
        <v>1</v>
      </c>
      <c r="X180" s="118">
        <v>1</v>
      </c>
      <c r="Y180" s="118">
        <v>1</v>
      </c>
      <c r="Z180" s="118">
        <v>1</v>
      </c>
      <c r="AA180" s="119">
        <v>1</v>
      </c>
      <c r="AB180" s="118">
        <v>1</v>
      </c>
      <c r="AC180" s="118">
        <v>1</v>
      </c>
      <c r="AD180" s="118">
        <v>1</v>
      </c>
      <c r="AE180" s="120">
        <v>1</v>
      </c>
      <c r="AF180" s="125">
        <f t="shared" ref="AF180:AF193" si="18">K180/J180*1000000</f>
        <v>52.979737783075102</v>
      </c>
      <c r="AG180" s="123"/>
      <c r="AH180" s="126"/>
      <c r="AI180" s="124"/>
      <c r="AJ180" s="59" t="s">
        <v>58</v>
      </c>
      <c r="AK180" s="59">
        <f t="shared" ref="AK180:AK194" si="19">IF(AJ180="a0",0.13,IF(AJ180="a",0.21,IF(AJ180="b",0.34,IF(AJ180="c",0.49,0.76))))</f>
        <v>0.49</v>
      </c>
      <c r="AL180" s="14">
        <f>IF(head!F$48="S235",235,IF(head!F$48="S275",275,IF(head!F$48="S355",355,IF(head!F$48="S420",420,460))))^0.5*head!$I$40*1000/(S180*3.1416*210000^0.5)</f>
        <v>0.32249953877067611</v>
      </c>
      <c r="AM180" s="14">
        <f t="shared" ref="AM180:AM194" si="20">0.5*(1+AK180*(AL180-0.2)+AL180^2)</f>
        <v>0.58201536325246495</v>
      </c>
      <c r="AN180" s="14">
        <f t="shared" ref="AN180:AN194" si="21">IF(AL180&lt;=0.2,1,1/(AM180+(AM180^2-AL180^2)^0.5))</f>
        <v>0.9376369193688171</v>
      </c>
      <c r="AO180" s="15">
        <f>IF(head!F$48="S235",235,IF(head!F$48="S275",275,IF(head!F$48="S355",355,IF(head!F$48="S420",420,460))))*AN180*J180/1000</f>
        <v>4646.2693427149215</v>
      </c>
      <c r="AP180" s="44" t="str">
        <f t="shared" si="16"/>
        <v>CF CHS 406,4 x 6,3</v>
      </c>
    </row>
    <row r="181" spans="1:43" ht="13.5" customHeight="1">
      <c r="A181" s="9" t="s">
        <v>478</v>
      </c>
      <c r="B181" s="30">
        <f t="shared" si="17"/>
        <v>1793.7990028469833</v>
      </c>
      <c r="C181" s="11">
        <v>406.4</v>
      </c>
      <c r="D181" s="11"/>
      <c r="E181" s="215">
        <v>6.3</v>
      </c>
      <c r="F181" s="11"/>
      <c r="G181" s="11"/>
      <c r="H181" s="33">
        <v>62.162522619781733</v>
      </c>
      <c r="I181" s="12">
        <v>63.35034152334444</v>
      </c>
      <c r="J181" s="12">
        <v>7918.7926904180549</v>
      </c>
      <c r="K181" s="12">
        <v>1.2767432544188919</v>
      </c>
      <c r="L181" s="47">
        <v>158494338.74399146</v>
      </c>
      <c r="M181" s="13">
        <v>779991.82452751708</v>
      </c>
      <c r="N181" s="13">
        <v>1008587.4120000016</v>
      </c>
      <c r="O181" s="48">
        <v>141.47424677304346</v>
      </c>
      <c r="P181" s="13">
        <v>158494338.74399146</v>
      </c>
      <c r="Q181" s="13">
        <v>779991.82452751708</v>
      </c>
      <c r="R181" s="13">
        <v>1008587.4120000016</v>
      </c>
      <c r="S181" s="12">
        <v>141.47424677304346</v>
      </c>
      <c r="T181" s="47">
        <v>316988677.48798293</v>
      </c>
      <c r="U181" s="34"/>
      <c r="V181" s="117">
        <v>2</v>
      </c>
      <c r="W181" s="118">
        <v>3</v>
      </c>
      <c r="X181" s="118">
        <v>4</v>
      </c>
      <c r="Y181" s="118">
        <v>4</v>
      </c>
      <c r="Z181" s="118">
        <v>4</v>
      </c>
      <c r="AA181" s="119">
        <v>3</v>
      </c>
      <c r="AB181" s="118">
        <v>4</v>
      </c>
      <c r="AC181" s="118">
        <v>4</v>
      </c>
      <c r="AD181" s="118">
        <v>4</v>
      </c>
      <c r="AE181" s="120">
        <v>4</v>
      </c>
      <c r="AF181" s="125">
        <f t="shared" si="18"/>
        <v>161.22953388636938</v>
      </c>
      <c r="AG181" s="123"/>
      <c r="AH181" s="126"/>
      <c r="AI181" s="124"/>
      <c r="AJ181" s="59" t="s">
        <v>58</v>
      </c>
      <c r="AK181" s="59">
        <f t="shared" si="19"/>
        <v>0.49</v>
      </c>
      <c r="AL181" s="14">
        <f>IF(head!F$48="S235",235,IF(head!F$48="S275",275,IF(head!F$48="S355",355,IF(head!F$48="S420",420,460))))^0.5*head!$I$40*1000/(S181*3.1416*210000^0.5)</f>
        <v>0.2709558337354574</v>
      </c>
      <c r="AM181" s="14">
        <f t="shared" si="20"/>
        <v>0.55409271118282555</v>
      </c>
      <c r="AN181" s="14">
        <f t="shared" si="21"/>
        <v>0.9639332085803598</v>
      </c>
      <c r="AO181" s="15">
        <f>IF(head!F$48="S235",235,IF(head!F$48="S275",275,IF(head!F$48="S355",355,IF(head!F$48="S420",420,460))))*AN181*J181/1000</f>
        <v>1793.7990028469833</v>
      </c>
      <c r="AP181" s="44" t="str">
        <f t="shared" si="16"/>
        <v>CF CHS 406,4 x 8</v>
      </c>
      <c r="AQ181" s="2"/>
    </row>
    <row r="182" spans="1:43" ht="13.5" customHeight="1">
      <c r="A182" s="9" t="s">
        <v>479</v>
      </c>
      <c r="B182" s="30">
        <f t="shared" si="17"/>
        <v>2266.8044365112391</v>
      </c>
      <c r="C182" s="11">
        <v>406.4</v>
      </c>
      <c r="D182" s="11"/>
      <c r="E182" s="215" t="s">
        <v>301</v>
      </c>
      <c r="F182" s="11"/>
      <c r="G182" s="11"/>
      <c r="H182" s="33">
        <v>78.601140228342985</v>
      </c>
      <c r="I182" s="12">
        <v>80.103072844171194</v>
      </c>
      <c r="J182" s="12">
        <v>10012.884105521402</v>
      </c>
      <c r="K182" s="12">
        <v>1.2767432544188919</v>
      </c>
      <c r="L182" s="47">
        <v>198738927.8493025</v>
      </c>
      <c r="M182" s="13">
        <v>978045.90477018955</v>
      </c>
      <c r="N182" s="13">
        <v>1269951.1466666684</v>
      </c>
      <c r="O182" s="48">
        <v>140.8840658129939</v>
      </c>
      <c r="P182" s="13">
        <v>198738927.8493025</v>
      </c>
      <c r="Q182" s="13">
        <v>978045.90477018955</v>
      </c>
      <c r="R182" s="13">
        <v>1269951.1466666684</v>
      </c>
      <c r="S182" s="12">
        <v>140.8840658129939</v>
      </c>
      <c r="T182" s="47">
        <v>397477855.698605</v>
      </c>
      <c r="U182" s="34"/>
      <c r="V182" s="117">
        <v>2</v>
      </c>
      <c r="W182" s="118">
        <v>2</v>
      </c>
      <c r="X182" s="118">
        <v>3</v>
      </c>
      <c r="Y182" s="118">
        <v>4</v>
      </c>
      <c r="Z182" s="118">
        <v>4</v>
      </c>
      <c r="AA182" s="119">
        <v>3</v>
      </c>
      <c r="AB182" s="118">
        <v>3</v>
      </c>
      <c r="AC182" s="118">
        <v>4</v>
      </c>
      <c r="AD182" s="118">
        <v>4</v>
      </c>
      <c r="AE182" s="120">
        <v>4</v>
      </c>
      <c r="AF182" s="125">
        <f t="shared" si="18"/>
        <v>127.51004016064239</v>
      </c>
      <c r="AG182" s="123"/>
      <c r="AH182" s="126"/>
      <c r="AI182" s="124"/>
      <c r="AJ182" s="59" t="s">
        <v>58</v>
      </c>
      <c r="AK182" s="59">
        <f t="shared" si="19"/>
        <v>0.49</v>
      </c>
      <c r="AL182" s="14">
        <f>IF(head!F$48="S235",235,IF(head!F$48="S275",275,IF(head!F$48="S355",355,IF(head!F$48="S420",420,460))))^0.5*head!$I$40*1000/(S182*3.1416*210000^0.5)</f>
        <v>0.27209090158832078</v>
      </c>
      <c r="AM182" s="14">
        <f t="shared" si="20"/>
        <v>0.55467900025271122</v>
      </c>
      <c r="AN182" s="14">
        <f t="shared" si="21"/>
        <v>0.96335643396298398</v>
      </c>
      <c r="AO182" s="15">
        <f>IF(head!F$48="S235",235,IF(head!F$48="S275",275,IF(head!F$48="S355",355,IF(head!F$48="S420",420,460))))*AN182*J182/1000</f>
        <v>2266.8044365112391</v>
      </c>
      <c r="AP182" s="44" t="str">
        <f t="shared" si="16"/>
        <v>CF CHS 406,4 x 8,8</v>
      </c>
      <c r="AQ182" s="2"/>
    </row>
    <row r="183" spans="1:43" ht="13.5" customHeight="1">
      <c r="A183" s="9" t="s">
        <v>480</v>
      </c>
      <c r="B183" s="30">
        <f t="shared" si="17"/>
        <v>2487.7747199610471</v>
      </c>
      <c r="C183" s="11">
        <v>406.4</v>
      </c>
      <c r="D183" s="11"/>
      <c r="E183" s="215" t="s">
        <v>303</v>
      </c>
      <c r="F183" s="11"/>
      <c r="G183" s="11"/>
      <c r="H183" s="33">
        <v>86.287637274769324</v>
      </c>
      <c r="I183" s="12">
        <v>87.93644563033817</v>
      </c>
      <c r="J183" s="12">
        <v>10992.05570379227</v>
      </c>
      <c r="K183" s="12">
        <v>1.2767432544188919</v>
      </c>
      <c r="L183" s="47">
        <v>217317338.08625463</v>
      </c>
      <c r="M183" s="13">
        <v>1069475.0890071588</v>
      </c>
      <c r="N183" s="13">
        <v>1391381.8453333355</v>
      </c>
      <c r="O183" s="48">
        <v>140.60725443589314</v>
      </c>
      <c r="P183" s="13">
        <v>217317338.08625463</v>
      </c>
      <c r="Q183" s="13">
        <v>1069475.0890071588</v>
      </c>
      <c r="R183" s="13">
        <v>1391381.8453333355</v>
      </c>
      <c r="S183" s="12">
        <v>140.60725443589314</v>
      </c>
      <c r="T183" s="47">
        <v>434634676.17250925</v>
      </c>
      <c r="U183" s="34"/>
      <c r="V183" s="117">
        <v>1</v>
      </c>
      <c r="W183" s="118">
        <v>2</v>
      </c>
      <c r="X183" s="118">
        <v>2</v>
      </c>
      <c r="Y183" s="118">
        <v>3</v>
      </c>
      <c r="Z183" s="118">
        <v>4</v>
      </c>
      <c r="AA183" s="119">
        <v>2</v>
      </c>
      <c r="AB183" s="118">
        <v>3</v>
      </c>
      <c r="AC183" s="118">
        <v>4</v>
      </c>
      <c r="AD183" s="118">
        <v>4</v>
      </c>
      <c r="AE183" s="120">
        <v>4</v>
      </c>
      <c r="AF183" s="125">
        <f t="shared" si="18"/>
        <v>116.15145417962303</v>
      </c>
      <c r="AG183" s="123"/>
      <c r="AH183" s="126"/>
      <c r="AI183" s="124"/>
      <c r="AJ183" s="59" t="s">
        <v>58</v>
      </c>
      <c r="AK183" s="59">
        <f t="shared" si="19"/>
        <v>0.49</v>
      </c>
      <c r="AL183" s="14">
        <f>IF(head!F$48="S235",235,IF(head!F$48="S275",275,IF(head!F$48="S355",355,IF(head!F$48="S420",420,460))))^0.5*head!$I$40*1000/(S183*3.1416*210000^0.5)</f>
        <v>0.27262656283472958</v>
      </c>
      <c r="AM183" s="14">
        <f t="shared" si="20"/>
        <v>0.55495612927604809</v>
      </c>
      <c r="AN183" s="14">
        <f t="shared" si="21"/>
        <v>0.96308422094670487</v>
      </c>
      <c r="AO183" s="15">
        <f>IF(head!F$48="S235",235,IF(head!F$48="S275",275,IF(head!F$48="S355",355,IF(head!F$48="S420",420,460))))*AN183*J183/1000</f>
        <v>2487.7747199610471</v>
      </c>
      <c r="AP183" s="44" t="str">
        <f t="shared" si="16"/>
        <v>CF CHS 406,4 x 10</v>
      </c>
      <c r="AQ183" s="2"/>
    </row>
    <row r="184" spans="1:43" ht="13.5" customHeight="1">
      <c r="A184" s="9" t="s">
        <v>481</v>
      </c>
      <c r="B184" s="30">
        <f t="shared" si="17"/>
        <v>2817.2867858564396</v>
      </c>
      <c r="C184" s="11">
        <v>406.4</v>
      </c>
      <c r="D184" s="11"/>
      <c r="E184" s="215">
        <v>10</v>
      </c>
      <c r="F184" s="11"/>
      <c r="G184" s="11"/>
      <c r="H184" s="33">
        <v>97.75819523881502</v>
      </c>
      <c r="I184" s="12">
        <v>99.626186230639505</v>
      </c>
      <c r="J184" s="12">
        <v>12453.27327882994</v>
      </c>
      <c r="K184" s="12">
        <v>1.2767432544188919</v>
      </c>
      <c r="L184" s="47">
        <v>244758127.41491711</v>
      </c>
      <c r="M184" s="13">
        <v>1204518.3435773482</v>
      </c>
      <c r="N184" s="13">
        <v>1571662.9333333336</v>
      </c>
      <c r="O184" s="48">
        <v>140.19315247186648</v>
      </c>
      <c r="P184" s="13">
        <v>244758127.41491711</v>
      </c>
      <c r="Q184" s="13">
        <v>1204518.3435773482</v>
      </c>
      <c r="R184" s="13">
        <v>1571662.9333333336</v>
      </c>
      <c r="S184" s="12">
        <v>140.19315247186648</v>
      </c>
      <c r="T184" s="47">
        <v>489516254.82983422</v>
      </c>
      <c r="U184" s="34"/>
      <c r="V184" s="117">
        <v>1</v>
      </c>
      <c r="W184" s="118">
        <v>1</v>
      </c>
      <c r="X184" s="118">
        <v>2</v>
      </c>
      <c r="Y184" s="118">
        <v>3</v>
      </c>
      <c r="Z184" s="118">
        <v>3</v>
      </c>
      <c r="AA184" s="119">
        <v>2</v>
      </c>
      <c r="AB184" s="118">
        <v>2</v>
      </c>
      <c r="AC184" s="118">
        <v>3</v>
      </c>
      <c r="AD184" s="118">
        <v>4</v>
      </c>
      <c r="AE184" s="120">
        <v>4</v>
      </c>
      <c r="AF184" s="125">
        <f t="shared" si="18"/>
        <v>102.52270433905146</v>
      </c>
      <c r="AG184" s="123"/>
      <c r="AH184" s="126"/>
      <c r="AI184" s="124"/>
      <c r="AJ184" s="59" t="s">
        <v>58</v>
      </c>
      <c r="AK184" s="59">
        <f t="shared" si="19"/>
        <v>0.49</v>
      </c>
      <c r="AL184" s="14">
        <f>IF(head!F$48="S235",235,IF(head!F$48="S275",275,IF(head!F$48="S355",355,IF(head!F$48="S420",420,460))))^0.5*head!$I$40*1000/(S184*3.1416*210000^0.5)</f>
        <v>0.27343184606807686</v>
      </c>
      <c r="AM184" s="14">
        <f t="shared" si="20"/>
        <v>0.55537328950877707</v>
      </c>
      <c r="AN184" s="14">
        <f t="shared" si="21"/>
        <v>0.96267496420235399</v>
      </c>
      <c r="AO184" s="15">
        <f>IF(head!F$48="S235",235,IF(head!F$48="S275",275,IF(head!F$48="S355",355,IF(head!F$48="S420",420,460))))*AN184*J184/1000</f>
        <v>2817.2867858564396</v>
      </c>
      <c r="AP184" s="44" t="str">
        <f t="shared" si="16"/>
        <v>CF CHS 406,4 x 12,5</v>
      </c>
      <c r="AQ184" s="2"/>
    </row>
    <row r="185" spans="1:43" ht="13.5" customHeight="1">
      <c r="A185" s="9" t="s">
        <v>482</v>
      </c>
      <c r="B185" s="30">
        <f t="shared" si="17"/>
        <v>3496.2862609084</v>
      </c>
      <c r="C185" s="11">
        <v>406.4</v>
      </c>
      <c r="D185" s="11"/>
      <c r="E185" s="215" t="s">
        <v>307</v>
      </c>
      <c r="F185" s="11"/>
      <c r="G185" s="11"/>
      <c r="H185" s="33">
        <v>121.42707210068504</v>
      </c>
      <c r="I185" s="12">
        <v>123.74733462490195</v>
      </c>
      <c r="J185" s="12">
        <v>15468.416828112744</v>
      </c>
      <c r="K185" s="12">
        <v>1.2767432544188919</v>
      </c>
      <c r="L185" s="47">
        <v>300306667.28705204</v>
      </c>
      <c r="M185" s="13">
        <v>1477887.1421606892</v>
      </c>
      <c r="N185" s="13">
        <v>1940116.1666666667</v>
      </c>
      <c r="O185" s="48">
        <v>139.33478567823616</v>
      </c>
      <c r="P185" s="13">
        <v>300306667.28705204</v>
      </c>
      <c r="Q185" s="13">
        <v>1477887.1421606892</v>
      </c>
      <c r="R185" s="13">
        <v>1940116.1666666667</v>
      </c>
      <c r="S185" s="12">
        <v>139.33478567823616</v>
      </c>
      <c r="T185" s="47">
        <v>600613334.57410407</v>
      </c>
      <c r="U185" s="34"/>
      <c r="V185" s="117">
        <v>1</v>
      </c>
      <c r="W185" s="118">
        <v>1</v>
      </c>
      <c r="X185" s="118">
        <v>1</v>
      </c>
      <c r="Y185" s="118">
        <v>2</v>
      </c>
      <c r="Z185" s="118">
        <v>2</v>
      </c>
      <c r="AA185" s="119">
        <v>1</v>
      </c>
      <c r="AB185" s="118">
        <v>2</v>
      </c>
      <c r="AC185" s="118">
        <v>2</v>
      </c>
      <c r="AD185" s="118">
        <v>3</v>
      </c>
      <c r="AE185" s="120">
        <v>3</v>
      </c>
      <c r="AF185" s="125">
        <f t="shared" si="18"/>
        <v>82.538715410002538</v>
      </c>
      <c r="AG185" s="123"/>
      <c r="AH185" s="126"/>
      <c r="AI185" s="124"/>
      <c r="AJ185" s="59" t="s">
        <v>58</v>
      </c>
      <c r="AK185" s="59">
        <f t="shared" si="19"/>
        <v>0.49</v>
      </c>
      <c r="AL185" s="14">
        <f>IF(head!F$48="S235",235,IF(head!F$48="S275",275,IF(head!F$48="S355",355,IF(head!F$48="S420",420,460))))^0.5*head!$I$40*1000/(S185*3.1416*210000^0.5)</f>
        <v>0.27511631284242483</v>
      </c>
      <c r="AM185" s="14">
        <f t="shared" si="20"/>
        <v>0.5562479894423995</v>
      </c>
      <c r="AN185" s="14">
        <f t="shared" si="21"/>
        <v>0.96181878478776139</v>
      </c>
      <c r="AO185" s="15">
        <f>IF(head!F$48="S235",235,IF(head!F$48="S275",275,IF(head!F$48="S355",355,IF(head!F$48="S420",420,460))))*AN185*J185/1000</f>
        <v>3496.2862609084</v>
      </c>
      <c r="AP185" s="44" t="str">
        <f t="shared" si="16"/>
        <v>CF CHS 406,4 x 14,2</v>
      </c>
      <c r="AQ185" s="2"/>
    </row>
    <row r="186" spans="1:43" ht="13.5" customHeight="1">
      <c r="A186" s="9" t="s">
        <v>483</v>
      </c>
      <c r="B186" s="30">
        <f t="shared" si="17"/>
        <v>3952.234818678754</v>
      </c>
      <c r="C186" s="11">
        <v>406.4</v>
      </c>
      <c r="D186" s="11"/>
      <c r="E186" s="215" t="s">
        <v>309</v>
      </c>
      <c r="F186" s="11"/>
      <c r="G186" s="11"/>
      <c r="H186" s="33">
        <v>137.34582524011552</v>
      </c>
      <c r="I186" s="12">
        <v>139.97026776062728</v>
      </c>
      <c r="J186" s="12">
        <v>17496.283470078411</v>
      </c>
      <c r="K186" s="12">
        <v>1.2767432544188919</v>
      </c>
      <c r="L186" s="47">
        <v>336852621.3555603</v>
      </c>
      <c r="M186" s="13">
        <v>1657739.278324608</v>
      </c>
      <c r="N186" s="13">
        <v>2185210.3573333323</v>
      </c>
      <c r="O186" s="48">
        <v>138.75449542267089</v>
      </c>
      <c r="P186" s="13">
        <v>336852621.3555603</v>
      </c>
      <c r="Q186" s="13">
        <v>1657739.278324608</v>
      </c>
      <c r="R186" s="13">
        <v>2185210.3573333323</v>
      </c>
      <c r="S186" s="12">
        <v>138.75449542267089</v>
      </c>
      <c r="T186" s="47">
        <v>673705242.71112061</v>
      </c>
      <c r="U186" s="34"/>
      <c r="V186" s="117">
        <v>1</v>
      </c>
      <c r="W186" s="118">
        <v>1</v>
      </c>
      <c r="X186" s="118">
        <v>1</v>
      </c>
      <c r="Y186" s="118">
        <v>2</v>
      </c>
      <c r="Z186" s="118">
        <v>2</v>
      </c>
      <c r="AA186" s="119">
        <v>1</v>
      </c>
      <c r="AB186" s="118">
        <v>1</v>
      </c>
      <c r="AC186" s="118">
        <v>2</v>
      </c>
      <c r="AD186" s="118">
        <v>3</v>
      </c>
      <c r="AE186" s="120">
        <v>3</v>
      </c>
      <c r="AF186" s="125">
        <f t="shared" si="18"/>
        <v>72.972254742119247</v>
      </c>
      <c r="AG186" s="123"/>
      <c r="AH186" s="126"/>
      <c r="AI186" s="124"/>
      <c r="AJ186" s="59" t="s">
        <v>58</v>
      </c>
      <c r="AK186" s="59">
        <f t="shared" si="19"/>
        <v>0.49</v>
      </c>
      <c r="AL186" s="14">
        <f>IF(head!F$48="S235",235,IF(head!F$48="S275",275,IF(head!F$48="S355",355,IF(head!F$48="S420",420,460))))^0.5*head!$I$40*1000/(S186*3.1416*210000^0.5)</f>
        <v>0.27626688684727552</v>
      </c>
      <c r="AM186" s="14">
        <f t="shared" si="20"/>
        <v>0.5568470836617252</v>
      </c>
      <c r="AN186" s="14">
        <f t="shared" si="21"/>
        <v>0.96123388340030147</v>
      </c>
      <c r="AO186" s="15">
        <f>IF(head!F$48="S235",235,IF(head!F$48="S275",275,IF(head!F$48="S355",355,IF(head!F$48="S420",420,460))))*AN186*J186/1000</f>
        <v>3952.234818678754</v>
      </c>
      <c r="AP186" s="44" t="str">
        <f t="shared" si="16"/>
        <v>CF CHS 406,4 x 16</v>
      </c>
    </row>
    <row r="187" spans="1:43" ht="13.5" customHeight="1">
      <c r="A187" s="9" t="s">
        <v>484</v>
      </c>
      <c r="B187" s="30">
        <f t="shared" si="17"/>
        <v>4429.9175696278899</v>
      </c>
      <c r="C187" s="11">
        <v>406.4</v>
      </c>
      <c r="D187" s="11"/>
      <c r="E187" s="215" t="s">
        <v>311</v>
      </c>
      <c r="F187" s="11"/>
      <c r="G187" s="11"/>
      <c r="H187" s="33">
        <v>154.04560815835882</v>
      </c>
      <c r="I187" s="12">
        <v>156.9891548110663</v>
      </c>
      <c r="J187" s="12">
        <v>19623.644351383289</v>
      </c>
      <c r="K187" s="12">
        <v>1.2767432544188919</v>
      </c>
      <c r="L187" s="47">
        <v>374488209.45250988</v>
      </c>
      <c r="M187" s="13">
        <v>1842953.7866757377</v>
      </c>
      <c r="N187" s="13">
        <v>2439959.8933333331</v>
      </c>
      <c r="O187" s="48">
        <v>138.14311419683571</v>
      </c>
      <c r="P187" s="13">
        <v>374488209.45250988</v>
      </c>
      <c r="Q187" s="13">
        <v>1842953.7866757377</v>
      </c>
      <c r="R187" s="13">
        <v>2439959.8933333331</v>
      </c>
      <c r="S187" s="12">
        <v>138.14311419683571</v>
      </c>
      <c r="T187" s="47">
        <v>748976418.90501976</v>
      </c>
      <c r="U187" s="34"/>
      <c r="V187" s="117">
        <v>1</v>
      </c>
      <c r="W187" s="118">
        <v>1</v>
      </c>
      <c r="X187" s="118">
        <v>1</v>
      </c>
      <c r="Y187" s="118">
        <v>1</v>
      </c>
      <c r="Z187" s="118">
        <v>1</v>
      </c>
      <c r="AA187" s="119">
        <v>1</v>
      </c>
      <c r="AB187" s="118">
        <v>1</v>
      </c>
      <c r="AC187" s="118">
        <v>2</v>
      </c>
      <c r="AD187" s="118">
        <v>2</v>
      </c>
      <c r="AE187" s="120">
        <v>2</v>
      </c>
      <c r="AF187" s="125">
        <f t="shared" si="18"/>
        <v>65.061475409836049</v>
      </c>
      <c r="AG187" s="123"/>
      <c r="AH187" s="126"/>
      <c r="AI187" s="124"/>
      <c r="AJ187" s="59" t="s">
        <v>58</v>
      </c>
      <c r="AK187" s="59">
        <f t="shared" si="19"/>
        <v>0.49</v>
      </c>
      <c r="AL187" s="14">
        <f>IF(head!F$48="S235",235,IF(head!F$48="S275",275,IF(head!F$48="S355",355,IF(head!F$48="S420",420,460))))^0.5*head!$I$40*1000/(S187*3.1416*210000^0.5)</f>
        <v>0.27748956369888966</v>
      </c>
      <c r="AM187" s="14">
        <f t="shared" si="20"/>
        <v>0.55748517208712811</v>
      </c>
      <c r="AN187" s="14">
        <f t="shared" si="21"/>
        <v>0.96061224534562739</v>
      </c>
      <c r="AO187" s="15">
        <f>IF(head!F$48="S235",235,IF(head!F$48="S275",275,IF(head!F$48="S355",355,IF(head!F$48="S420",420,460))))*AN187*J187/1000</f>
        <v>4429.9175696278899</v>
      </c>
      <c r="AP187" s="44" t="str">
        <f t="shared" si="16"/>
        <v>CF CHS 406,4 x 20</v>
      </c>
    </row>
    <row r="188" spans="1:43" ht="13.5" customHeight="1">
      <c r="A188" s="9" t="s">
        <v>485</v>
      </c>
      <c r="B188" s="30">
        <f t="shared" si="17"/>
        <v>5472.732290235499</v>
      </c>
      <c r="C188" s="11">
        <v>406.4</v>
      </c>
      <c r="D188" s="11"/>
      <c r="E188" s="215" t="s">
        <v>315</v>
      </c>
      <c r="F188" s="11"/>
      <c r="G188" s="11"/>
      <c r="H188" s="33">
        <v>190.58409001149406</v>
      </c>
      <c r="I188" s="12">
        <v>194.22582421553534</v>
      </c>
      <c r="J188" s="12">
        <v>24278.228026941921</v>
      </c>
      <c r="K188" s="12">
        <v>1.2767432544188919</v>
      </c>
      <c r="L188" s="47">
        <v>454321394.45552742</v>
      </c>
      <c r="M188" s="13">
        <v>2235833.6341315326</v>
      </c>
      <c r="N188" s="13">
        <v>2988765.8666666672</v>
      </c>
      <c r="O188" s="48">
        <v>136.79590637149931</v>
      </c>
      <c r="P188" s="13">
        <v>454321394.45552742</v>
      </c>
      <c r="Q188" s="13">
        <v>2235833.6341315326</v>
      </c>
      <c r="R188" s="13">
        <v>2988765.8666666672</v>
      </c>
      <c r="S188" s="12">
        <v>136.79590637149931</v>
      </c>
      <c r="T188" s="47">
        <v>908642788.91105485</v>
      </c>
      <c r="U188" s="34"/>
      <c r="V188" s="117">
        <v>1</v>
      </c>
      <c r="W188" s="118">
        <v>1</v>
      </c>
      <c r="X188" s="118">
        <v>1</v>
      </c>
      <c r="Y188" s="118">
        <v>1</v>
      </c>
      <c r="Z188" s="118">
        <v>1</v>
      </c>
      <c r="AA188" s="119">
        <v>1</v>
      </c>
      <c r="AB188" s="118">
        <v>1</v>
      </c>
      <c r="AC188" s="118">
        <v>1</v>
      </c>
      <c r="AD188" s="118">
        <v>2</v>
      </c>
      <c r="AE188" s="120">
        <v>2</v>
      </c>
      <c r="AF188" s="125">
        <f t="shared" si="18"/>
        <v>52.587991718426501</v>
      </c>
      <c r="AG188" s="123"/>
      <c r="AH188" s="126"/>
      <c r="AI188" s="124"/>
      <c r="AJ188" s="59" t="s">
        <v>58</v>
      </c>
      <c r="AK188" s="59">
        <f t="shared" si="19"/>
        <v>0.49</v>
      </c>
      <c r="AL188" s="14">
        <f>IF(head!F$48="S235",235,IF(head!F$48="S275",275,IF(head!F$48="S355",355,IF(head!F$48="S420",420,460))))^0.5*head!$I$40*1000/(S188*3.1416*210000^0.5)</f>
        <v>0.2802223655902642</v>
      </c>
      <c r="AM188" s="14">
        <f t="shared" si="20"/>
        <v>0.55891676665811663</v>
      </c>
      <c r="AN188" s="14">
        <f t="shared" si="21"/>
        <v>0.95922249703714468</v>
      </c>
      <c r="AO188" s="15">
        <f>IF(head!F$48="S235",235,IF(head!F$48="S275",275,IF(head!F$48="S355",355,IF(head!F$48="S420",420,460))))*AN188*J188/1000</f>
        <v>5472.732290235499</v>
      </c>
      <c r="AP188" s="44" t="str">
        <f t="shared" si="16"/>
        <v>CF CHS 508 x 5,6</v>
      </c>
    </row>
    <row r="189" spans="1:43" ht="13.5" customHeight="1">
      <c r="A189" s="9" t="s">
        <v>486</v>
      </c>
      <c r="B189" s="30">
        <f t="shared" si="17"/>
        <v>2060.3702193303207</v>
      </c>
      <c r="C189" s="11">
        <v>508</v>
      </c>
      <c r="D189" s="11"/>
      <c r="E189" s="215">
        <v>5.6</v>
      </c>
      <c r="F189" s="11"/>
      <c r="G189" s="11"/>
      <c r="H189" s="33">
        <v>69.38365711722787</v>
      </c>
      <c r="I189" s="12">
        <v>70.709459482525219</v>
      </c>
      <c r="J189" s="12">
        <v>8838.6824353156517</v>
      </c>
      <c r="K189" s="12">
        <v>1.5959290680236149</v>
      </c>
      <c r="L189" s="47">
        <v>278901442.32070857</v>
      </c>
      <c r="M189" s="13">
        <v>1098037.1744909785</v>
      </c>
      <c r="N189" s="13">
        <v>1413530.7946666654</v>
      </c>
      <c r="O189" s="48">
        <v>177.63625756021767</v>
      </c>
      <c r="P189" s="13">
        <v>278901442.32070857</v>
      </c>
      <c r="Q189" s="13">
        <v>1098037.1744909785</v>
      </c>
      <c r="R189" s="13">
        <v>1413530.7946666654</v>
      </c>
      <c r="S189" s="12">
        <v>177.63625756021767</v>
      </c>
      <c r="T189" s="47">
        <v>557802884.64141715</v>
      </c>
      <c r="U189" s="34"/>
      <c r="V189" s="117">
        <v>4</v>
      </c>
      <c r="W189" s="118">
        <v>4</v>
      </c>
      <c r="X189" s="118">
        <v>4</v>
      </c>
      <c r="Y189" s="118">
        <v>4</v>
      </c>
      <c r="Z189" s="118">
        <v>4</v>
      </c>
      <c r="AA189" s="119">
        <v>4</v>
      </c>
      <c r="AB189" s="118">
        <v>4</v>
      </c>
      <c r="AC189" s="118">
        <v>4</v>
      </c>
      <c r="AD189" s="118">
        <v>4</v>
      </c>
      <c r="AE189" s="120">
        <v>4</v>
      </c>
      <c r="AF189" s="125">
        <f t="shared" si="18"/>
        <v>180.5618744313015</v>
      </c>
      <c r="AG189" s="123"/>
      <c r="AH189" s="126"/>
      <c r="AI189" s="124"/>
      <c r="AJ189" s="59" t="s">
        <v>58</v>
      </c>
      <c r="AK189" s="59">
        <f t="shared" si="19"/>
        <v>0.49</v>
      </c>
      <c r="AL189" s="14">
        <f>IF(head!F$48="S235",235,IF(head!F$48="S275",275,IF(head!F$48="S355",355,IF(head!F$48="S420",420,460))))^0.5*head!$I$40*1000/(S189*3.1416*210000^0.5)</f>
        <v>0.21579644275882737</v>
      </c>
      <c r="AM189" s="14">
        <f t="shared" si="20"/>
        <v>0.52715418082959464</v>
      </c>
      <c r="AN189" s="14">
        <f t="shared" si="21"/>
        <v>0.99195020438597981</v>
      </c>
      <c r="AO189" s="15">
        <f>IF(head!F$48="S235",235,IF(head!F$48="S275",275,IF(head!F$48="S355",355,IF(head!F$48="S420",420,460))))*AN189*J189/1000</f>
        <v>2060.3702193303207</v>
      </c>
      <c r="AP189" s="44" t="str">
        <f t="shared" si="16"/>
        <v>CF CHS 508 x 10</v>
      </c>
      <c r="AQ189" s="2"/>
    </row>
    <row r="190" spans="1:43">
      <c r="A190" s="9" t="s">
        <v>487</v>
      </c>
      <c r="B190" s="30">
        <f t="shared" si="17"/>
        <v>3643.5000301947584</v>
      </c>
      <c r="C190" s="11">
        <v>508</v>
      </c>
      <c r="D190" s="11"/>
      <c r="E190" s="215">
        <v>10</v>
      </c>
      <c r="F190" s="11"/>
      <c r="G190" s="11"/>
      <c r="H190" s="33">
        <v>122.81428160678577</v>
      </c>
      <c r="I190" s="12">
        <v>125.16105131901735</v>
      </c>
      <c r="J190" s="12">
        <v>15645.131414877169</v>
      </c>
      <c r="K190" s="12">
        <v>1.5959290680236149</v>
      </c>
      <c r="L190" s="47">
        <v>485202460.56958568</v>
      </c>
      <c r="M190" s="13">
        <v>1910245.9077542743</v>
      </c>
      <c r="N190" s="13">
        <v>2480373.3333333335</v>
      </c>
      <c r="O190" s="48">
        <v>176.10508226624239</v>
      </c>
      <c r="P190" s="13">
        <v>485202460.56958568</v>
      </c>
      <c r="Q190" s="13">
        <v>1910245.9077542743</v>
      </c>
      <c r="R190" s="13">
        <v>2480373.3333333335</v>
      </c>
      <c r="S190" s="12">
        <v>176.10508226624239</v>
      </c>
      <c r="T190" s="47">
        <v>970404921.13917136</v>
      </c>
      <c r="U190" s="34"/>
      <c r="V190" s="117">
        <v>2</v>
      </c>
      <c r="W190" s="118">
        <v>2</v>
      </c>
      <c r="X190" s="118">
        <v>3</v>
      </c>
      <c r="Y190" s="118">
        <v>4</v>
      </c>
      <c r="Z190" s="118">
        <v>4</v>
      </c>
      <c r="AA190" s="119">
        <v>3</v>
      </c>
      <c r="AB190" s="118">
        <v>3</v>
      </c>
      <c r="AC190" s="118">
        <v>4</v>
      </c>
      <c r="AD190" s="118">
        <v>4</v>
      </c>
      <c r="AE190" s="120">
        <v>4</v>
      </c>
      <c r="AF190" s="125">
        <f t="shared" si="18"/>
        <v>102.00803212851406</v>
      </c>
      <c r="AG190" s="123"/>
      <c r="AH190" s="126"/>
      <c r="AI190" s="124"/>
      <c r="AJ190" s="59" t="s">
        <v>58</v>
      </c>
      <c r="AK190" s="59">
        <f t="shared" si="19"/>
        <v>0.49</v>
      </c>
      <c r="AL190" s="14">
        <f>IF(head!F$48="S235",235,IF(head!F$48="S275",275,IF(head!F$48="S355",355,IF(head!F$48="S420",420,460))))^0.5*head!$I$40*1000/(S190*3.1416*210000^0.5)</f>
        <v>0.21767272127065657</v>
      </c>
      <c r="AM190" s="14">
        <f t="shared" si="20"/>
        <v>0.52802052350399731</v>
      </c>
      <c r="AN190" s="14">
        <f t="shared" si="21"/>
        <v>0.99099553953852126</v>
      </c>
      <c r="AO190" s="15">
        <f>IF(head!F$48="S235",235,IF(head!F$48="S275",275,IF(head!F$48="S355",355,IF(head!F$48="S420",420,460))))*AN190*J190/1000</f>
        <v>3643.5000301947584</v>
      </c>
      <c r="AP190" s="44" t="str">
        <f t="shared" si="16"/>
        <v>CF CHS 508 x 12,5</v>
      </c>
    </row>
    <row r="191" spans="1:43">
      <c r="A191" s="9" t="s">
        <v>488</v>
      </c>
      <c r="B191" s="30">
        <f t="shared" si="17"/>
        <v>4529.0163500572116</v>
      </c>
      <c r="C191" s="11">
        <v>508</v>
      </c>
      <c r="D191" s="11"/>
      <c r="E191" s="215" t="s">
        <v>307</v>
      </c>
      <c r="F191" s="11"/>
      <c r="G191" s="11"/>
      <c r="H191" s="33">
        <v>152.74718006064847</v>
      </c>
      <c r="I191" s="12">
        <v>155.66591598537426</v>
      </c>
      <c r="J191" s="12">
        <v>19458.239498171781</v>
      </c>
      <c r="K191" s="12">
        <v>1.5959290680236149</v>
      </c>
      <c r="L191" s="47">
        <v>597554022.00907493</v>
      </c>
      <c r="M191" s="13">
        <v>2352574.8897995078</v>
      </c>
      <c r="N191" s="13">
        <v>3069654.1666666665</v>
      </c>
      <c r="O191" s="48">
        <v>175.24144058983308</v>
      </c>
      <c r="P191" s="13">
        <v>597554022.00907493</v>
      </c>
      <c r="Q191" s="13">
        <v>2352574.8897995078</v>
      </c>
      <c r="R191" s="13">
        <v>3069654.1666666665</v>
      </c>
      <c r="S191" s="12">
        <v>175.24144058983308</v>
      </c>
      <c r="T191" s="47">
        <v>1195108044.0181499</v>
      </c>
      <c r="U191" s="34"/>
      <c r="V191" s="117">
        <v>1</v>
      </c>
      <c r="W191" s="118">
        <v>1</v>
      </c>
      <c r="X191" s="118">
        <v>2</v>
      </c>
      <c r="Y191" s="118">
        <v>3</v>
      </c>
      <c r="Z191" s="118">
        <v>3</v>
      </c>
      <c r="AA191" s="119">
        <v>2</v>
      </c>
      <c r="AB191" s="118">
        <v>2</v>
      </c>
      <c r="AC191" s="118">
        <v>3</v>
      </c>
      <c r="AD191" s="118">
        <v>4</v>
      </c>
      <c r="AE191" s="120">
        <v>4</v>
      </c>
      <c r="AF191" s="125">
        <f t="shared" si="18"/>
        <v>82.018163471241166</v>
      </c>
      <c r="AG191" s="123"/>
      <c r="AH191" s="126"/>
      <c r="AI191" s="124"/>
      <c r="AJ191" s="59" t="s">
        <v>58</v>
      </c>
      <c r="AK191" s="59">
        <f t="shared" si="19"/>
        <v>0.49</v>
      </c>
      <c r="AL191" s="14">
        <f>IF(head!F$48="S235",235,IF(head!F$48="S275",275,IF(head!F$48="S355",355,IF(head!F$48="S420",420,460))))^0.5*head!$I$40*1000/(S191*3.1416*210000^0.5)</f>
        <v>0.21874547685446152</v>
      </c>
      <c r="AM191" s="14">
        <f t="shared" si="20"/>
        <v>0.52851743365148596</v>
      </c>
      <c r="AN191" s="14">
        <f t="shared" si="21"/>
        <v>0.99044982985507057</v>
      </c>
      <c r="AO191" s="15">
        <f>IF(head!F$48="S235",235,IF(head!F$48="S275",275,IF(head!F$48="S355",355,IF(head!F$48="S420",420,460))))*AN191*J191/1000</f>
        <v>4529.0163500572116</v>
      </c>
      <c r="AP191" s="44" t="str">
        <f t="shared" si="16"/>
        <v>CF CHS 508 x 14,2</v>
      </c>
    </row>
    <row r="192" spans="1:43">
      <c r="A192" s="9" t="s">
        <v>489</v>
      </c>
      <c r="B192" s="30">
        <f t="shared" si="17"/>
        <v>5125.3829550225346</v>
      </c>
      <c r="C192" s="11">
        <v>508</v>
      </c>
      <c r="D192" s="11"/>
      <c r="E192" s="215" t="s">
        <v>309</v>
      </c>
      <c r="F192" s="11"/>
      <c r="G192" s="11"/>
      <c r="H192" s="33">
        <v>172.92546788263385</v>
      </c>
      <c r="I192" s="12">
        <v>176.22977618612367</v>
      </c>
      <c r="J192" s="12">
        <v>22028.722023265462</v>
      </c>
      <c r="K192" s="12">
        <v>1.5959290680236149</v>
      </c>
      <c r="L192" s="47">
        <v>671986385.60693324</v>
      </c>
      <c r="M192" s="13">
        <v>2645615.6913658786</v>
      </c>
      <c r="N192" s="13">
        <v>3463460.277333329</v>
      </c>
      <c r="O192" s="48">
        <v>174.65683496502507</v>
      </c>
      <c r="P192" s="13">
        <v>671986385.60693324</v>
      </c>
      <c r="Q192" s="13">
        <v>2645615.6913658786</v>
      </c>
      <c r="R192" s="13">
        <v>3463460.277333329</v>
      </c>
      <c r="S192" s="12">
        <v>174.65683496502507</v>
      </c>
      <c r="T192" s="47">
        <v>1343972771.2138665</v>
      </c>
      <c r="U192" s="34"/>
      <c r="V192" s="117">
        <v>1</v>
      </c>
      <c r="W192" s="118">
        <v>1</v>
      </c>
      <c r="X192" s="118">
        <v>2</v>
      </c>
      <c r="Y192" s="118">
        <v>2</v>
      </c>
      <c r="Z192" s="118">
        <v>3</v>
      </c>
      <c r="AA192" s="119">
        <v>1</v>
      </c>
      <c r="AB192" s="118">
        <v>2</v>
      </c>
      <c r="AC192" s="118">
        <v>3</v>
      </c>
      <c r="AD192" s="118">
        <v>3</v>
      </c>
      <c r="AE192" s="120">
        <v>4</v>
      </c>
      <c r="AF192" s="125">
        <f t="shared" si="18"/>
        <v>72.447646592393653</v>
      </c>
      <c r="AG192" s="123"/>
      <c r="AH192" s="126"/>
      <c r="AI192" s="124"/>
      <c r="AJ192" s="59" t="s">
        <v>58</v>
      </c>
      <c r="AK192" s="59">
        <f t="shared" si="19"/>
        <v>0.49</v>
      </c>
      <c r="AL192" s="14">
        <f>IF(head!F$48="S235",235,IF(head!F$48="S275",275,IF(head!F$48="S355",355,IF(head!F$48="S420",420,460))))^0.5*head!$I$40*1000/(S192*3.1416*210000^0.5)</f>
        <v>0.21947765453417295</v>
      </c>
      <c r="AM192" s="14">
        <f t="shared" si="20"/>
        <v>0.5288572457807833</v>
      </c>
      <c r="AN192" s="14">
        <f t="shared" si="21"/>
        <v>0.99007741852222908</v>
      </c>
      <c r="AO192" s="15">
        <f>IF(head!F$48="S235",235,IF(head!F$48="S275",275,IF(head!F$48="S355",355,IF(head!F$48="S420",420,460))))*AN192*J192/1000</f>
        <v>5125.3829550225346</v>
      </c>
      <c r="AP192" s="44" t="str">
        <f t="shared" si="16"/>
        <v>CF CHS 508 x 16</v>
      </c>
    </row>
    <row r="193" spans="1:42">
      <c r="A193" s="9" t="s">
        <v>490</v>
      </c>
      <c r="B193" s="30">
        <f t="shared" si="17"/>
        <v>5751.7297143822079</v>
      </c>
      <c r="C193" s="11">
        <v>508</v>
      </c>
      <c r="D193" s="11"/>
      <c r="E193" s="215" t="s">
        <v>311</v>
      </c>
      <c r="F193" s="11"/>
      <c r="G193" s="11"/>
      <c r="H193" s="33">
        <v>194.13534634711195</v>
      </c>
      <c r="I193" s="12">
        <v>197.84493895247078</v>
      </c>
      <c r="J193" s="12">
        <v>24730.617369058851</v>
      </c>
      <c r="K193" s="12">
        <v>1.5959290680236149</v>
      </c>
      <c r="L193" s="47">
        <v>749090400.10879266</v>
      </c>
      <c r="M193" s="13">
        <v>2949174.8035779237</v>
      </c>
      <c r="N193" s="13">
        <v>3874389.3333333335</v>
      </c>
      <c r="O193" s="48">
        <v>174.0402252354323</v>
      </c>
      <c r="P193" s="13">
        <v>749090400.10879266</v>
      </c>
      <c r="Q193" s="13">
        <v>2949174.8035779237</v>
      </c>
      <c r="R193" s="13">
        <v>3874389.3333333335</v>
      </c>
      <c r="S193" s="12">
        <v>174.0402252354323</v>
      </c>
      <c r="T193" s="47">
        <v>1498180800.2175853</v>
      </c>
      <c r="U193" s="34"/>
      <c r="V193" s="117">
        <v>1</v>
      </c>
      <c r="W193" s="118">
        <v>1</v>
      </c>
      <c r="X193" s="118">
        <v>1</v>
      </c>
      <c r="Y193" s="118">
        <v>2</v>
      </c>
      <c r="Z193" s="118">
        <v>2</v>
      </c>
      <c r="AA193" s="119">
        <v>1</v>
      </c>
      <c r="AB193" s="118">
        <v>2</v>
      </c>
      <c r="AC193" s="118">
        <v>2</v>
      </c>
      <c r="AD193" s="118">
        <v>3</v>
      </c>
      <c r="AE193" s="120">
        <v>3</v>
      </c>
      <c r="AF193" s="125">
        <f t="shared" si="18"/>
        <v>64.532520325203251</v>
      </c>
      <c r="AG193" s="123"/>
      <c r="AH193" s="126"/>
      <c r="AI193" s="124"/>
      <c r="AJ193" s="59" t="s">
        <v>58</v>
      </c>
      <c r="AK193" s="59">
        <f t="shared" si="19"/>
        <v>0.49</v>
      </c>
      <c r="AL193" s="14">
        <f>IF(head!F$48="S235",235,IF(head!F$48="S275",275,IF(head!F$48="S355",355,IF(head!F$48="S420",420,460))))^0.5*head!$I$40*1000/(S193*3.1416*210000^0.5)</f>
        <v>0.22025524521489576</v>
      </c>
      <c r="AM193" s="14">
        <f t="shared" si="20"/>
        <v>0.5292187215999864</v>
      </c>
      <c r="AN193" s="14">
        <f t="shared" si="21"/>
        <v>0.9896819488112607</v>
      </c>
      <c r="AO193" s="15">
        <f>IF(head!F$48="S235",235,IF(head!F$48="S275",275,IF(head!F$48="S355",355,IF(head!F$48="S420",420,460))))*AN193*J193/1000</f>
        <v>5751.7297143822079</v>
      </c>
      <c r="AP193" s="44" t="str">
        <f t="shared" si="16"/>
        <v>CF CHS 508 x 20</v>
      </c>
    </row>
    <row r="194" spans="1:42">
      <c r="A194" s="9" t="s">
        <v>491</v>
      </c>
      <c r="B194" s="30">
        <f t="shared" si="17"/>
        <v>7124.8473643757761</v>
      </c>
      <c r="C194" s="11">
        <v>508</v>
      </c>
      <c r="D194" s="11"/>
      <c r="E194" s="215" t="s">
        <v>315</v>
      </c>
      <c r="F194" s="11"/>
      <c r="G194" s="11"/>
      <c r="H194" s="33">
        <v>240.69626274743558</v>
      </c>
      <c r="I194" s="12">
        <v>245.29555439229105</v>
      </c>
      <c r="J194" s="12">
        <v>30661.944299036382</v>
      </c>
      <c r="K194" s="12">
        <v>1.5959290680236149</v>
      </c>
      <c r="L194" s="47">
        <v>914277855.1086669</v>
      </c>
      <c r="M194" s="13">
        <v>3599519.1146010505</v>
      </c>
      <c r="N194" s="13">
        <v>4765546.666666667</v>
      </c>
      <c r="O194" s="48">
        <v>172.67889274604468</v>
      </c>
      <c r="P194" s="13">
        <v>914277855.1086669</v>
      </c>
      <c r="Q194" s="13">
        <v>3599519.1146010505</v>
      </c>
      <c r="R194" s="13">
        <v>4765546.666666667</v>
      </c>
      <c r="S194" s="12">
        <v>172.67889274604468</v>
      </c>
      <c r="T194" s="47">
        <v>1828555710.2173338</v>
      </c>
      <c r="U194" s="34"/>
      <c r="V194" s="117">
        <v>1</v>
      </c>
      <c r="W194" s="118">
        <v>1</v>
      </c>
      <c r="X194" s="118">
        <v>1</v>
      </c>
      <c r="Y194" s="118">
        <v>1</v>
      </c>
      <c r="Z194" s="118">
        <v>1</v>
      </c>
      <c r="AA194" s="119">
        <v>1</v>
      </c>
      <c r="AB194" s="118">
        <v>1</v>
      </c>
      <c r="AC194" s="118">
        <v>2</v>
      </c>
      <c r="AD194" s="118">
        <v>2</v>
      </c>
      <c r="AE194" s="120">
        <v>2</v>
      </c>
      <c r="AF194" s="125">
        <f>K194/J194*1000000</f>
        <v>52.049180327868854</v>
      </c>
      <c r="AG194" s="123"/>
      <c r="AH194" s="129"/>
      <c r="AI194" s="130"/>
      <c r="AJ194" s="59" t="s">
        <v>58</v>
      </c>
      <c r="AK194" s="59">
        <f t="shared" si="19"/>
        <v>0.49</v>
      </c>
      <c r="AL194" s="14">
        <f>IF(head!F$48="S235",235,IF(head!F$48="S275",275,IF(head!F$48="S355",355,IF(head!F$48="S420",420,460))))^0.5*head!$I$40*1000/(S194*3.1416*210000^0.5)</f>
        <v>0.22199165095911164</v>
      </c>
      <c r="AM194" s="14">
        <f t="shared" si="20"/>
        <v>0.53002810103275833</v>
      </c>
      <c r="AN194" s="14">
        <f t="shared" si="21"/>
        <v>0.98879898571299873</v>
      </c>
      <c r="AO194" s="15">
        <f>IF(head!F$48="S235",235,IF(head!F$48="S275",275,IF(head!F$48="S355",355,IF(head!F$48="S420",420,460))))*AN194*J194/1000</f>
        <v>7124.8473643757761</v>
      </c>
      <c r="AP194" s="44" t="s">
        <v>137</v>
      </c>
    </row>
    <row r="195" spans="1:42">
      <c r="A195" s="16" t="s">
        <v>56</v>
      </c>
      <c r="B195" s="31">
        <v>0</v>
      </c>
      <c r="C195" s="17"/>
      <c r="D195" s="17"/>
      <c r="E195" s="216"/>
      <c r="F195" s="17"/>
      <c r="G195" s="17"/>
      <c r="H195" s="35"/>
      <c r="I195" s="18"/>
      <c r="J195" s="18"/>
      <c r="K195" s="18"/>
      <c r="L195" s="49"/>
      <c r="M195" s="19"/>
      <c r="N195" s="19"/>
      <c r="O195" s="50"/>
      <c r="P195" s="19"/>
      <c r="Q195" s="19"/>
      <c r="R195" s="19"/>
      <c r="S195" s="18"/>
      <c r="T195" s="49"/>
      <c r="U195" s="36"/>
      <c r="V195" s="104" t="s">
        <v>56</v>
      </c>
      <c r="W195" s="105" t="s">
        <v>56</v>
      </c>
      <c r="X195" s="105" t="s">
        <v>56</v>
      </c>
      <c r="Y195" s="105" t="s">
        <v>56</v>
      </c>
      <c r="Z195" s="105" t="s">
        <v>56</v>
      </c>
      <c r="AA195" s="106" t="s">
        <v>56</v>
      </c>
      <c r="AB195" s="105" t="s">
        <v>56</v>
      </c>
      <c r="AC195" s="105" t="s">
        <v>56</v>
      </c>
      <c r="AD195" s="105" t="s">
        <v>56</v>
      </c>
      <c r="AE195" s="111" t="s">
        <v>56</v>
      </c>
      <c r="AF195" s="92"/>
      <c r="AG195" s="93"/>
      <c r="AH195" s="94"/>
      <c r="AI195" s="95"/>
      <c r="AJ195" s="60"/>
      <c r="AK195" s="60"/>
      <c r="AL195" s="20" t="s">
        <v>40</v>
      </c>
      <c r="AM195" s="20"/>
      <c r="AN195" s="20"/>
      <c r="AO195" s="21" t="s">
        <v>35</v>
      </c>
      <c r="AP195" s="45" t="str">
        <f t="shared" ref="AP195:AP227" si="22">A196</f>
        <v>CF SHS 20 x 2</v>
      </c>
    </row>
    <row r="196" spans="1:42">
      <c r="A196" s="16" t="s">
        <v>680</v>
      </c>
      <c r="B196" s="31">
        <f t="shared" ref="B196:B257" si="23">AO196</f>
        <v>1.0141764152707393</v>
      </c>
      <c r="C196" s="17">
        <v>20</v>
      </c>
      <c r="D196" s="17">
        <v>20</v>
      </c>
      <c r="E196" s="216">
        <v>2</v>
      </c>
      <c r="F196" s="17"/>
      <c r="G196" s="17"/>
      <c r="H196" s="35">
        <v>1.0495380279681585</v>
      </c>
      <c r="I196" s="18">
        <v>1.0695928947446203</v>
      </c>
      <c r="J196" s="18">
        <v>133.6991118430775</v>
      </c>
      <c r="K196" s="18">
        <v>7.3132741228718351E-2</v>
      </c>
      <c r="L196" s="49">
        <v>6921.6635855661789</v>
      </c>
      <c r="M196" s="19">
        <v>692.16635855661787</v>
      </c>
      <c r="N196" s="19">
        <v>876.86133772513176</v>
      </c>
      <c r="O196" s="50">
        <v>7.1951687261764761</v>
      </c>
      <c r="P196" s="19">
        <v>6921.6635855661789</v>
      </c>
      <c r="Q196" s="19">
        <v>692.16635855661787</v>
      </c>
      <c r="R196" s="19">
        <v>876.86133772513176</v>
      </c>
      <c r="S196" s="18">
        <v>7.1951687261764761</v>
      </c>
      <c r="T196" s="49">
        <v>12179.468176818</v>
      </c>
      <c r="U196" s="36"/>
      <c r="V196" s="104">
        <v>1</v>
      </c>
      <c r="W196" s="105">
        <v>1</v>
      </c>
      <c r="X196" s="105">
        <v>1</v>
      </c>
      <c r="Y196" s="105">
        <v>1</v>
      </c>
      <c r="Z196" s="105">
        <v>1</v>
      </c>
      <c r="AA196" s="106">
        <v>1</v>
      </c>
      <c r="AB196" s="105">
        <v>1</v>
      </c>
      <c r="AC196" s="105">
        <v>1</v>
      </c>
      <c r="AD196" s="105">
        <v>1</v>
      </c>
      <c r="AE196" s="111">
        <v>1</v>
      </c>
      <c r="AF196" s="92">
        <f t="shared" ref="AF196:AF258" si="24">K196/J196*1000000</f>
        <v>546.99496668724441</v>
      </c>
      <c r="AG196" s="93"/>
      <c r="AH196" s="94"/>
      <c r="AI196" s="95"/>
      <c r="AJ196" s="60" t="s">
        <v>58</v>
      </c>
      <c r="AK196" s="60">
        <f t="shared" ref="AK196:AK227" si="25">IF(AJ196="a0",0.13,IF(AJ196="a",0.21,IF(AJ196="b",0.34,IF(AJ196="c",0.49,0.76))))</f>
        <v>0.49</v>
      </c>
      <c r="AL196" s="20">
        <f>IF(head!F$48="S235",235,IF(head!F$48="S275",275,IF(head!F$48="S355",355,IF(head!F$48="S420",420,460))))^0.5*head!$I$40*1000/(S196*3.1416*210000^0.5)</f>
        <v>5.3276405245407208</v>
      </c>
      <c r="AM196" s="20">
        <f t="shared" ref="AM196:AM227" si="26">0.5*(1+AK196*(AL196-0.2)+AL196^2)</f>
        <v>15.94814870787674</v>
      </c>
      <c r="AN196" s="20">
        <f t="shared" ref="AN196:AN227" si="27">IF(AL196&lt;=0.2,1,1/(AM196+(AM196^2-AL196^2)^0.5))</f>
        <v>3.2278780769810091E-2</v>
      </c>
      <c r="AO196" s="21">
        <f>IF(head!F$48="S235",235,IF(head!F$48="S275",275,IF(head!F$48="S355",355,IF(head!F$48="S420",420,460))))*AN196*J196/1000</f>
        <v>1.0141764152707393</v>
      </c>
      <c r="AP196" s="45" t="str">
        <f t="shared" si="22"/>
        <v>CF SHS 25 x 2</v>
      </c>
    </row>
    <row r="197" spans="1:42">
      <c r="A197" s="16" t="s">
        <v>681</v>
      </c>
      <c r="B197" s="31">
        <f t="shared" si="23"/>
        <v>2.1209360573819049</v>
      </c>
      <c r="C197" s="17">
        <v>25</v>
      </c>
      <c r="D197" s="17">
        <v>25</v>
      </c>
      <c r="E197" s="216">
        <v>2</v>
      </c>
      <c r="F197" s="17"/>
      <c r="G197" s="17"/>
      <c r="H197" s="35">
        <v>1.3635380279681584</v>
      </c>
      <c r="I197" s="18">
        <v>1.3895928947446199</v>
      </c>
      <c r="J197" s="18">
        <v>173.6991118430775</v>
      </c>
      <c r="K197" s="18">
        <v>9.3132741228718341E-2</v>
      </c>
      <c r="L197" s="49">
        <v>14834.923056544403</v>
      </c>
      <c r="M197" s="19">
        <v>1186.7938445235523</v>
      </c>
      <c r="N197" s="19">
        <v>1466.1091173328257</v>
      </c>
      <c r="O197" s="50">
        <v>9.2415294145664095</v>
      </c>
      <c r="P197" s="19">
        <v>14834.923056544403</v>
      </c>
      <c r="Q197" s="19">
        <v>1186.7938445235523</v>
      </c>
      <c r="R197" s="19">
        <v>1466.1091173328257</v>
      </c>
      <c r="S197" s="18">
        <v>9.2415294145664095</v>
      </c>
      <c r="T197" s="49">
        <v>25337.888353317099</v>
      </c>
      <c r="U197" s="36"/>
      <c r="V197" s="104">
        <v>1</v>
      </c>
      <c r="W197" s="105">
        <v>1</v>
      </c>
      <c r="X197" s="105">
        <v>1</v>
      </c>
      <c r="Y197" s="105">
        <v>1</v>
      </c>
      <c r="Z197" s="105">
        <v>1</v>
      </c>
      <c r="AA197" s="106">
        <v>1</v>
      </c>
      <c r="AB197" s="105">
        <v>1</v>
      </c>
      <c r="AC197" s="105">
        <v>1</v>
      </c>
      <c r="AD197" s="105">
        <v>1</v>
      </c>
      <c r="AE197" s="111">
        <v>1</v>
      </c>
      <c r="AF197" s="92">
        <f t="shared" si="24"/>
        <v>536.17281194192822</v>
      </c>
      <c r="AG197" s="93"/>
      <c r="AH197" s="94"/>
      <c r="AI197" s="95"/>
      <c r="AJ197" s="60" t="s">
        <v>58</v>
      </c>
      <c r="AK197" s="60">
        <f t="shared" si="25"/>
        <v>0.49</v>
      </c>
      <c r="AL197" s="20">
        <f>IF(head!F$48="S235",235,IF(head!F$48="S275",275,IF(head!F$48="S355",355,IF(head!F$48="S420",420,460))))^0.5*head!$I$40*1000/(S197*3.1416*210000^0.5)</f>
        <v>4.1479359927227293</v>
      </c>
      <c r="AM197" s="20">
        <f t="shared" si="26"/>
        <v>10.069930818079417</v>
      </c>
      <c r="AN197" s="20">
        <f t="shared" si="27"/>
        <v>5.1959159277682236E-2</v>
      </c>
      <c r="AO197" s="21">
        <f>IF(head!F$48="S235",235,IF(head!F$48="S275",275,IF(head!F$48="S355",355,IF(head!F$48="S420",420,460))))*AN197*J197/1000</f>
        <v>2.1209360573819049</v>
      </c>
      <c r="AP197" s="45" t="str">
        <f t="shared" si="22"/>
        <v>CF SHS 25 x 3</v>
      </c>
    </row>
    <row r="198" spans="1:42">
      <c r="A198" s="16" t="s">
        <v>682</v>
      </c>
      <c r="B198" s="31">
        <f t="shared" si="23"/>
        <v>2.6477827454354115</v>
      </c>
      <c r="C198" s="17">
        <v>25</v>
      </c>
      <c r="D198" s="17">
        <v>25</v>
      </c>
      <c r="E198" s="216">
        <v>3</v>
      </c>
      <c r="F198" s="17"/>
      <c r="G198" s="17"/>
      <c r="H198" s="35">
        <v>1.8904605629283566</v>
      </c>
      <c r="I198" s="18">
        <v>1.9265840131753953</v>
      </c>
      <c r="J198" s="18">
        <v>240.82300164692441</v>
      </c>
      <c r="K198" s="18">
        <v>8.9699111843077522E-2</v>
      </c>
      <c r="L198" s="49">
        <v>18409.030588110458</v>
      </c>
      <c r="M198" s="19">
        <v>1472.7224470488366</v>
      </c>
      <c r="N198" s="19">
        <v>1914.8495107050087</v>
      </c>
      <c r="O198" s="50">
        <v>8.743120763390138</v>
      </c>
      <c r="P198" s="19">
        <v>18409.030588110458</v>
      </c>
      <c r="Q198" s="19">
        <v>1472.7224470488366</v>
      </c>
      <c r="R198" s="19">
        <v>1914.8495107050087</v>
      </c>
      <c r="S198" s="18">
        <v>8.743120763390138</v>
      </c>
      <c r="T198" s="49">
        <v>33313.6635904426</v>
      </c>
      <c r="U198" s="36"/>
      <c r="V198" s="104">
        <v>1</v>
      </c>
      <c r="W198" s="105">
        <v>1</v>
      </c>
      <c r="X198" s="105">
        <v>1</v>
      </c>
      <c r="Y198" s="105">
        <v>1</v>
      </c>
      <c r="Z198" s="105">
        <v>1</v>
      </c>
      <c r="AA198" s="106">
        <v>1</v>
      </c>
      <c r="AB198" s="105">
        <v>1</v>
      </c>
      <c r="AC198" s="105">
        <v>1</v>
      </c>
      <c r="AD198" s="105">
        <v>1</v>
      </c>
      <c r="AE198" s="111">
        <v>1</v>
      </c>
      <c r="AF198" s="92">
        <f t="shared" si="24"/>
        <v>372.46903837942875</v>
      </c>
      <c r="AG198" s="93"/>
      <c r="AH198" s="94"/>
      <c r="AI198" s="95"/>
      <c r="AJ198" s="60" t="s">
        <v>58</v>
      </c>
      <c r="AK198" s="60">
        <f t="shared" si="25"/>
        <v>0.49</v>
      </c>
      <c r="AL198" s="20">
        <f>IF(head!F$48="S235",235,IF(head!F$48="S275",275,IF(head!F$48="S355",355,IF(head!F$48="S420",420,460))))^0.5*head!$I$40*1000/(S198*3.1416*210000^0.5)</f>
        <v>4.3843924296456969</v>
      </c>
      <c r="AM198" s="20">
        <f t="shared" si="26"/>
        <v>11.136624633830444</v>
      </c>
      <c r="AN198" s="20">
        <f t="shared" si="27"/>
        <v>4.6786065042877877E-2</v>
      </c>
      <c r="AO198" s="21">
        <f>IF(head!F$48="S235",235,IF(head!F$48="S275",275,IF(head!F$48="S355",355,IF(head!F$48="S420",420,460))))*AN198*J198/1000</f>
        <v>2.6477827454354115</v>
      </c>
      <c r="AP198" s="45" t="str">
        <f t="shared" si="22"/>
        <v>CF SHS 30 x 2</v>
      </c>
    </row>
    <row r="199" spans="1:42">
      <c r="A199" s="16" t="s">
        <v>683</v>
      </c>
      <c r="B199" s="31">
        <f t="shared" si="23"/>
        <v>3.7956033290472631</v>
      </c>
      <c r="C199" s="17">
        <v>30</v>
      </c>
      <c r="D199" s="17">
        <v>30</v>
      </c>
      <c r="E199" s="216">
        <v>2</v>
      </c>
      <c r="F199" s="17"/>
      <c r="G199" s="17"/>
      <c r="H199" s="35">
        <v>1.6775380279681584</v>
      </c>
      <c r="I199" s="18">
        <v>1.70959289474462</v>
      </c>
      <c r="J199" s="18">
        <v>213.6991118430775</v>
      </c>
      <c r="K199" s="18">
        <v>0.11313274122871834</v>
      </c>
      <c r="L199" s="49">
        <v>27219.4214255611</v>
      </c>
      <c r="M199" s="19">
        <v>1814.6280950374066</v>
      </c>
      <c r="N199" s="19">
        <v>2205.3568969405196</v>
      </c>
      <c r="O199" s="50">
        <v>11.285949073007361</v>
      </c>
      <c r="P199" s="19">
        <v>27219.4214255611</v>
      </c>
      <c r="Q199" s="19">
        <v>1814.6280950374066</v>
      </c>
      <c r="R199" s="19">
        <v>2205.3568969405196</v>
      </c>
      <c r="S199" s="18">
        <v>11.285949073007361</v>
      </c>
      <c r="T199" s="49">
        <v>45541.085487758399</v>
      </c>
      <c r="U199" s="36"/>
      <c r="V199" s="104">
        <v>1</v>
      </c>
      <c r="W199" s="105">
        <v>1</v>
      </c>
      <c r="X199" s="105">
        <v>1</v>
      </c>
      <c r="Y199" s="105">
        <v>1</v>
      </c>
      <c r="Z199" s="105">
        <v>1</v>
      </c>
      <c r="AA199" s="106">
        <v>1</v>
      </c>
      <c r="AB199" s="105">
        <v>1</v>
      </c>
      <c r="AC199" s="105">
        <v>1</v>
      </c>
      <c r="AD199" s="105">
        <v>1</v>
      </c>
      <c r="AE199" s="111">
        <v>1</v>
      </c>
      <c r="AF199" s="92">
        <f t="shared" si="24"/>
        <v>529.40201881509665</v>
      </c>
      <c r="AG199" s="93"/>
      <c r="AH199" s="94"/>
      <c r="AI199" s="95"/>
      <c r="AJ199" s="60" t="s">
        <v>58</v>
      </c>
      <c r="AK199" s="60">
        <f t="shared" si="25"/>
        <v>0.49</v>
      </c>
      <c r="AL199" s="20">
        <f>IF(head!F$48="S235",235,IF(head!F$48="S275",275,IF(head!F$48="S355",355,IF(head!F$48="S420",420,460))))^0.5*head!$I$40*1000/(S199*3.1416*210000^0.5)</f>
        <v>3.3965484195004598</v>
      </c>
      <c r="AM199" s="20">
        <f t="shared" si="26"/>
        <v>7.0514249457831486</v>
      </c>
      <c r="AN199" s="20">
        <f t="shared" si="27"/>
        <v>7.5580583319040592E-2</v>
      </c>
      <c r="AO199" s="21">
        <f>IF(head!F$48="S235",235,IF(head!F$48="S275",275,IF(head!F$48="S355",355,IF(head!F$48="S420",420,460))))*AN199*J199/1000</f>
        <v>3.7956033290472631</v>
      </c>
      <c r="AP199" s="45" t="str">
        <f t="shared" si="22"/>
        <v>CF SHS 30 x 3</v>
      </c>
    </row>
    <row r="200" spans="1:42">
      <c r="A200" s="16" t="s">
        <v>684</v>
      </c>
      <c r="B200" s="31">
        <f t="shared" si="23"/>
        <v>4.9160543193760011</v>
      </c>
      <c r="C200" s="17">
        <v>30</v>
      </c>
      <c r="D200" s="17">
        <v>30</v>
      </c>
      <c r="E200" s="216">
        <v>3</v>
      </c>
      <c r="F200" s="17"/>
      <c r="G200" s="17"/>
      <c r="H200" s="35">
        <v>2.3614605629283565</v>
      </c>
      <c r="I200" s="18">
        <v>2.4065840131753951</v>
      </c>
      <c r="J200" s="18">
        <v>300.82300164692441</v>
      </c>
      <c r="K200" s="18">
        <v>0.10969911184307751</v>
      </c>
      <c r="L200" s="49">
        <v>35040.921901928778</v>
      </c>
      <c r="M200" s="19">
        <v>2336.0614601285856</v>
      </c>
      <c r="N200" s="19">
        <v>2959.40701482232</v>
      </c>
      <c r="O200" s="50">
        <v>10.792753089264714</v>
      </c>
      <c r="P200" s="19">
        <v>35040.921901928778</v>
      </c>
      <c r="Q200" s="19">
        <v>2336.0614601285856</v>
      </c>
      <c r="R200" s="19">
        <v>2959.40701482232</v>
      </c>
      <c r="S200" s="18">
        <v>10.792753089264714</v>
      </c>
      <c r="T200" s="49">
        <v>61658.554777748199</v>
      </c>
      <c r="U200" s="36"/>
      <c r="V200" s="104">
        <v>1</v>
      </c>
      <c r="W200" s="105">
        <v>1</v>
      </c>
      <c r="X200" s="105">
        <v>1</v>
      </c>
      <c r="Y200" s="105">
        <v>1</v>
      </c>
      <c r="Z200" s="105">
        <v>1</v>
      </c>
      <c r="AA200" s="106">
        <v>1</v>
      </c>
      <c r="AB200" s="105">
        <v>1</v>
      </c>
      <c r="AC200" s="105">
        <v>1</v>
      </c>
      <c r="AD200" s="105">
        <v>1</v>
      </c>
      <c r="AE200" s="111">
        <v>1</v>
      </c>
      <c r="AF200" s="92">
        <f t="shared" si="24"/>
        <v>364.66331112482953</v>
      </c>
      <c r="AG200" s="93"/>
      <c r="AH200" s="94"/>
      <c r="AI200" s="95"/>
      <c r="AJ200" s="60" t="s">
        <v>58</v>
      </c>
      <c r="AK200" s="60">
        <f t="shared" si="25"/>
        <v>0.49</v>
      </c>
      <c r="AL200" s="20">
        <f>IF(head!F$48="S235",235,IF(head!F$48="S275",275,IF(head!F$48="S355",355,IF(head!F$48="S420",420,460))))^0.5*head!$I$40*1000/(S200*3.1416*210000^0.5)</f>
        <v>3.5517603496938137</v>
      </c>
      <c r="AM200" s="20">
        <f t="shared" si="26"/>
        <v>7.6286820765035452</v>
      </c>
      <c r="AN200" s="20">
        <f t="shared" si="27"/>
        <v>6.9540493805071865E-2</v>
      </c>
      <c r="AO200" s="21">
        <f>IF(head!F$48="S235",235,IF(head!F$48="S275",275,IF(head!F$48="S355",355,IF(head!F$48="S420",420,460))))*AN200*J200/1000</f>
        <v>4.9160543193760011</v>
      </c>
      <c r="AP200" s="45" t="str">
        <f t="shared" si="22"/>
        <v>CF SHS 30 x 4</v>
      </c>
    </row>
    <row r="201" spans="1:42">
      <c r="A201" s="16" t="s">
        <v>685</v>
      </c>
      <c r="B201" s="31">
        <f t="shared" si="23"/>
        <v>5.6005538502628491</v>
      </c>
      <c r="C201" s="17">
        <v>30</v>
      </c>
      <c r="D201" s="17">
        <v>30</v>
      </c>
      <c r="E201" s="216">
        <v>4</v>
      </c>
      <c r="F201" s="17"/>
      <c r="G201" s="17"/>
      <c r="H201" s="35">
        <v>2.9421521118726339</v>
      </c>
      <c r="I201" s="18">
        <v>2.9983715789784804</v>
      </c>
      <c r="J201" s="18">
        <v>374.79644737231007</v>
      </c>
      <c r="K201" s="18">
        <v>0.10626548245743669</v>
      </c>
      <c r="L201" s="49">
        <v>39674.288202022733</v>
      </c>
      <c r="M201" s="19">
        <v>2644.9525468015154</v>
      </c>
      <c r="N201" s="19">
        <v>3500.908464939504</v>
      </c>
      <c r="O201" s="50">
        <v>10.288613172450715</v>
      </c>
      <c r="P201" s="19">
        <v>39674.288202022733</v>
      </c>
      <c r="Q201" s="19">
        <v>2644.9525468015154</v>
      </c>
      <c r="R201" s="19">
        <v>3500.908464939504</v>
      </c>
      <c r="S201" s="18">
        <v>10.288613172450715</v>
      </c>
      <c r="T201" s="49">
        <v>73063.029696112601</v>
      </c>
      <c r="U201" s="36"/>
      <c r="V201" s="104">
        <v>1</v>
      </c>
      <c r="W201" s="105">
        <v>1</v>
      </c>
      <c r="X201" s="105">
        <v>1</v>
      </c>
      <c r="Y201" s="105">
        <v>1</v>
      </c>
      <c r="Z201" s="105">
        <v>1</v>
      </c>
      <c r="AA201" s="106">
        <v>1</v>
      </c>
      <c r="AB201" s="105">
        <v>1</v>
      </c>
      <c r="AC201" s="105">
        <v>1</v>
      </c>
      <c r="AD201" s="105">
        <v>1</v>
      </c>
      <c r="AE201" s="111">
        <v>1</v>
      </c>
      <c r="AF201" s="92">
        <f t="shared" si="24"/>
        <v>283.52852115451395</v>
      </c>
      <c r="AG201" s="93"/>
      <c r="AH201" s="94"/>
      <c r="AI201" s="95"/>
      <c r="AJ201" s="60" t="s">
        <v>58</v>
      </c>
      <c r="AK201" s="60">
        <f t="shared" si="25"/>
        <v>0.49</v>
      </c>
      <c r="AL201" s="20">
        <f>IF(head!F$48="S235",235,IF(head!F$48="S275",275,IF(head!F$48="S355",355,IF(head!F$48="S420",420,460))))^0.5*head!$I$40*1000/(S201*3.1416*210000^0.5)</f>
        <v>3.7257958719965134</v>
      </c>
      <c r="AM201" s="20">
        <f t="shared" si="26"/>
        <v>8.3045974285322757</v>
      </c>
      <c r="AN201" s="20">
        <f t="shared" si="27"/>
        <v>6.3586899531087746E-2</v>
      </c>
      <c r="AO201" s="21">
        <f>IF(head!F$48="S235",235,IF(head!F$48="S275",275,IF(head!F$48="S355",355,IF(head!F$48="S420",420,460))))*AN201*J201/1000</f>
        <v>5.6005538502628491</v>
      </c>
      <c r="AP201" s="45" t="str">
        <f t="shared" si="22"/>
        <v>CF SHS 35 x 2</v>
      </c>
    </row>
    <row r="202" spans="1:42">
      <c r="A202" s="16" t="s">
        <v>686</v>
      </c>
      <c r="B202" s="31">
        <f t="shared" si="23"/>
        <v>6.126197109307963</v>
      </c>
      <c r="C202" s="17">
        <v>35</v>
      </c>
      <c r="D202" s="17">
        <v>35</v>
      </c>
      <c r="E202" s="216">
        <v>2</v>
      </c>
      <c r="F202" s="17"/>
      <c r="G202" s="17"/>
      <c r="H202" s="35">
        <v>1.9915380279681585</v>
      </c>
      <c r="I202" s="18">
        <v>2.0295928947446202</v>
      </c>
      <c r="J202" s="18">
        <v>253.6991118430775</v>
      </c>
      <c r="K202" s="18">
        <v>0.13313274122871835</v>
      </c>
      <c r="L202" s="49">
        <v>45075.158692616256</v>
      </c>
      <c r="M202" s="19">
        <v>2575.7233538637861</v>
      </c>
      <c r="N202" s="19">
        <v>3094.6046765482133</v>
      </c>
      <c r="O202" s="50">
        <v>13.329355740248351</v>
      </c>
      <c r="P202" s="19">
        <v>45075.158692616256</v>
      </c>
      <c r="Q202" s="19">
        <v>2575.7233538637861</v>
      </c>
      <c r="R202" s="19">
        <v>3094.6046765482133</v>
      </c>
      <c r="S202" s="18">
        <v>13.329355740248351</v>
      </c>
      <c r="T202" s="49">
        <v>74288.836846100399</v>
      </c>
      <c r="U202" s="36"/>
      <c r="V202" s="104">
        <v>1</v>
      </c>
      <c r="W202" s="105">
        <v>1</v>
      </c>
      <c r="X202" s="105">
        <v>1</v>
      </c>
      <c r="Y202" s="105">
        <v>1</v>
      </c>
      <c r="Z202" s="105">
        <v>1</v>
      </c>
      <c r="AA202" s="106">
        <v>1</v>
      </c>
      <c r="AB202" s="105">
        <v>1</v>
      </c>
      <c r="AC202" s="105">
        <v>1</v>
      </c>
      <c r="AD202" s="105">
        <v>1</v>
      </c>
      <c r="AE202" s="111">
        <v>1</v>
      </c>
      <c r="AF202" s="92">
        <f t="shared" si="24"/>
        <v>524.76628814950675</v>
      </c>
      <c r="AG202" s="93"/>
      <c r="AH202" s="94"/>
      <c r="AI202" s="95"/>
      <c r="AJ202" s="60" t="s">
        <v>58</v>
      </c>
      <c r="AK202" s="60">
        <f t="shared" si="25"/>
        <v>0.49</v>
      </c>
      <c r="AL202" s="20">
        <f>IF(head!F$48="S235",235,IF(head!F$48="S275",275,IF(head!F$48="S355",355,IF(head!F$48="S420",420,460))))^0.5*head!$I$40*1000/(S202*3.1416*210000^0.5)</f>
        <v>2.8758533595691711</v>
      </c>
      <c r="AM202" s="20">
        <f t="shared" si="26"/>
        <v>5.2908503459670913</v>
      </c>
      <c r="AN202" s="20">
        <f t="shared" si="27"/>
        <v>0.10275528235006279</v>
      </c>
      <c r="AO202" s="21">
        <f>IF(head!F$48="S235",235,IF(head!F$48="S275",275,IF(head!F$48="S355",355,IF(head!F$48="S420",420,460))))*AN202*J202/1000</f>
        <v>6.126197109307963</v>
      </c>
      <c r="AP202" s="45" t="str">
        <f t="shared" si="22"/>
        <v>CF SHS 35 x 3</v>
      </c>
    </row>
    <row r="203" spans="1:42">
      <c r="A203" s="16" t="s">
        <v>687</v>
      </c>
      <c r="B203" s="31">
        <f t="shared" si="23"/>
        <v>8.1349430972595638</v>
      </c>
      <c r="C203" s="17">
        <v>35</v>
      </c>
      <c r="D203" s="17">
        <v>35</v>
      </c>
      <c r="E203" s="216">
        <v>3</v>
      </c>
      <c r="F203" s="17"/>
      <c r="G203" s="17"/>
      <c r="H203" s="35">
        <v>2.8324605629283566</v>
      </c>
      <c r="I203" s="18">
        <v>2.886584013175395</v>
      </c>
      <c r="J203" s="18">
        <v>360.82300164692441</v>
      </c>
      <c r="K203" s="18">
        <v>0.1296991118430775</v>
      </c>
      <c r="L203" s="49">
        <v>59483.100736333654</v>
      </c>
      <c r="M203" s="19">
        <v>3399.0343277904944</v>
      </c>
      <c r="N203" s="19">
        <v>4228.9645189396315</v>
      </c>
      <c r="O203" s="50">
        <v>12.839546726988162</v>
      </c>
      <c r="P203" s="19">
        <v>59483.100736333654</v>
      </c>
      <c r="Q203" s="19">
        <v>3399.0343277904944</v>
      </c>
      <c r="R203" s="19">
        <v>4228.9645189396315</v>
      </c>
      <c r="S203" s="18">
        <v>12.839546726988162</v>
      </c>
      <c r="T203" s="49">
        <v>102480.44923698</v>
      </c>
      <c r="U203" s="36"/>
      <c r="V203" s="104">
        <v>1</v>
      </c>
      <c r="W203" s="105">
        <v>1</v>
      </c>
      <c r="X203" s="105">
        <v>1</v>
      </c>
      <c r="Y203" s="105">
        <v>1</v>
      </c>
      <c r="Z203" s="105">
        <v>1</v>
      </c>
      <c r="AA203" s="106">
        <v>1</v>
      </c>
      <c r="AB203" s="105">
        <v>1</v>
      </c>
      <c r="AC203" s="105">
        <v>1</v>
      </c>
      <c r="AD203" s="105">
        <v>1</v>
      </c>
      <c r="AE203" s="111">
        <v>1</v>
      </c>
      <c r="AF203" s="92">
        <f t="shared" si="24"/>
        <v>359.4535582573302</v>
      </c>
      <c r="AG203" s="93"/>
      <c r="AH203" s="94"/>
      <c r="AI203" s="95"/>
      <c r="AJ203" s="60" t="s">
        <v>58</v>
      </c>
      <c r="AK203" s="60">
        <f t="shared" si="25"/>
        <v>0.49</v>
      </c>
      <c r="AL203" s="20">
        <f>IF(head!F$48="S235",235,IF(head!F$48="S275",275,IF(head!F$48="S355",355,IF(head!F$48="S420",420,460))))^0.5*head!$I$40*1000/(S203*3.1416*210000^0.5)</f>
        <v>2.9855627540114775</v>
      </c>
      <c r="AM203" s="20">
        <f t="shared" si="26"/>
        <v>5.6392553538031116</v>
      </c>
      <c r="AN203" s="20">
        <f t="shared" si="27"/>
        <v>9.5938393559366938E-2</v>
      </c>
      <c r="AO203" s="21">
        <f>IF(head!F$48="S235",235,IF(head!F$48="S275",275,IF(head!F$48="S355",355,IF(head!F$48="S420",420,460))))*AN203*J203/1000</f>
        <v>8.1349430972595638</v>
      </c>
      <c r="AP203" s="45" t="str">
        <f t="shared" si="22"/>
        <v>CF SHS 40 x 2</v>
      </c>
    </row>
    <row r="204" spans="1:42">
      <c r="A204" s="16" t="s">
        <v>204</v>
      </c>
      <c r="B204" s="31">
        <f t="shared" si="23"/>
        <v>9.1843756358793822</v>
      </c>
      <c r="C204" s="17">
        <v>40</v>
      </c>
      <c r="D204" s="17">
        <v>40</v>
      </c>
      <c r="E204" s="216">
        <v>2</v>
      </c>
      <c r="F204" s="17"/>
      <c r="G204" s="17"/>
      <c r="H204" s="35">
        <v>2.3055380279681583</v>
      </c>
      <c r="I204" s="18">
        <v>2.3495928947446201</v>
      </c>
      <c r="J204" s="18">
        <v>293.6991118430775</v>
      </c>
      <c r="K204" s="18">
        <v>0.15313274122871834</v>
      </c>
      <c r="L204" s="49">
        <v>69402.134857709912</v>
      </c>
      <c r="M204" s="19">
        <v>3470.1067428854958</v>
      </c>
      <c r="N204" s="19">
        <v>4133.852456155907</v>
      </c>
      <c r="O204" s="50">
        <v>15.372167156672438</v>
      </c>
      <c r="P204" s="19">
        <v>69402.134857709912</v>
      </c>
      <c r="Q204" s="19">
        <v>3470.1067428854958</v>
      </c>
      <c r="R204" s="19">
        <v>4133.852456155907</v>
      </c>
      <c r="S204" s="18">
        <v>15.372167156672438</v>
      </c>
      <c r="T204" s="49">
        <v>113081.160406166</v>
      </c>
      <c r="U204" s="36"/>
      <c r="V204" s="104">
        <v>1</v>
      </c>
      <c r="W204" s="105">
        <v>1</v>
      </c>
      <c r="X204" s="105">
        <v>1</v>
      </c>
      <c r="Y204" s="105">
        <v>1</v>
      </c>
      <c r="Z204" s="105">
        <v>1</v>
      </c>
      <c r="AA204" s="106">
        <v>1</v>
      </c>
      <c r="AB204" s="105">
        <v>1</v>
      </c>
      <c r="AC204" s="105">
        <v>1</v>
      </c>
      <c r="AD204" s="105">
        <v>1</v>
      </c>
      <c r="AE204" s="111">
        <v>1</v>
      </c>
      <c r="AF204" s="92">
        <f t="shared" si="24"/>
        <v>521.39327309418854</v>
      </c>
      <c r="AG204" s="93"/>
      <c r="AH204" s="94"/>
      <c r="AI204" s="95"/>
      <c r="AJ204" s="60" t="s">
        <v>58</v>
      </c>
      <c r="AK204" s="60">
        <f t="shared" si="25"/>
        <v>0.49</v>
      </c>
      <c r="AL204" s="20">
        <f>IF(head!F$48="S235",235,IF(head!F$48="S275",275,IF(head!F$48="S355",355,IF(head!F$48="S420",420,460))))^0.5*head!$I$40*1000/(S204*3.1416*210000^0.5)</f>
        <v>2.4936804352824713</v>
      </c>
      <c r="AM204" s="20">
        <f t="shared" si="26"/>
        <v>4.1711727632994933</v>
      </c>
      <c r="AN204" s="20">
        <f t="shared" si="27"/>
        <v>0.13306968914247849</v>
      </c>
      <c r="AO204" s="21">
        <f>IF(head!F$48="S235",235,IF(head!F$48="S275",275,IF(head!F$48="S355",355,IF(head!F$48="S420",420,460))))*AN204*J204/1000</f>
        <v>9.1843756358793822</v>
      </c>
      <c r="AP204" s="45" t="str">
        <f t="shared" si="22"/>
        <v>CF SHS 40 x 2,5</v>
      </c>
    </row>
    <row r="205" spans="1:42">
      <c r="A205" s="16" t="s">
        <v>688</v>
      </c>
      <c r="B205" s="31">
        <f t="shared" si="23"/>
        <v>10.906721910192168</v>
      </c>
      <c r="C205" s="17">
        <v>40</v>
      </c>
      <c r="D205" s="17">
        <v>40</v>
      </c>
      <c r="E205" s="216">
        <v>2.5</v>
      </c>
      <c r="F205" s="17"/>
      <c r="G205" s="17"/>
      <c r="H205" s="35">
        <v>2.8174031687002472</v>
      </c>
      <c r="I205" s="18">
        <v>2.8712388980384684</v>
      </c>
      <c r="J205" s="18">
        <v>358.90486225480862</v>
      </c>
      <c r="K205" s="18">
        <v>0.15141592653589794</v>
      </c>
      <c r="L205" s="49">
        <v>82151.288243697636</v>
      </c>
      <c r="M205" s="19">
        <v>4107.5644121848818</v>
      </c>
      <c r="N205" s="19">
        <v>4966.906267155462</v>
      </c>
      <c r="O205" s="50">
        <v>15.129254136802768</v>
      </c>
      <c r="P205" s="19">
        <v>82151.288243697636</v>
      </c>
      <c r="Q205" s="19">
        <v>4107.5644121848818</v>
      </c>
      <c r="R205" s="19">
        <v>4966.906267155462</v>
      </c>
      <c r="S205" s="18">
        <v>15.129254136802768</v>
      </c>
      <c r="T205" s="49">
        <v>136549.963912295</v>
      </c>
      <c r="U205" s="36"/>
      <c r="V205" s="104">
        <v>1</v>
      </c>
      <c r="W205" s="105">
        <v>1</v>
      </c>
      <c r="X205" s="105">
        <v>1</v>
      </c>
      <c r="Y205" s="105">
        <v>1</v>
      </c>
      <c r="Z205" s="105">
        <v>1</v>
      </c>
      <c r="AA205" s="106">
        <v>1</v>
      </c>
      <c r="AB205" s="105">
        <v>1</v>
      </c>
      <c r="AC205" s="105">
        <v>1</v>
      </c>
      <c r="AD205" s="105">
        <v>1</v>
      </c>
      <c r="AE205" s="111">
        <v>1</v>
      </c>
      <c r="AF205" s="92">
        <f t="shared" si="24"/>
        <v>421.88318537852092</v>
      </c>
      <c r="AG205" s="93"/>
      <c r="AH205" s="94"/>
      <c r="AI205" s="95"/>
      <c r="AJ205" s="60" t="s">
        <v>58</v>
      </c>
      <c r="AK205" s="60">
        <f t="shared" si="25"/>
        <v>0.49</v>
      </c>
      <c r="AL205" s="20">
        <f>IF(head!F$48="S235",235,IF(head!F$48="S275",275,IF(head!F$48="S355",355,IF(head!F$48="S420",420,460))))^0.5*head!$I$40*1000/(S205*3.1416*210000^0.5)</f>
        <v>2.5337185918001053</v>
      </c>
      <c r="AM205" s="20">
        <f t="shared" si="26"/>
        <v>4.2816260062077802</v>
      </c>
      <c r="AN205" s="20">
        <f t="shared" si="27"/>
        <v>0.12931444368009698</v>
      </c>
      <c r="AO205" s="21">
        <f>IF(head!F$48="S235",235,IF(head!F$48="S275",275,IF(head!F$48="S355",355,IF(head!F$48="S420",420,460))))*AN205*J205/1000</f>
        <v>10.906721910192168</v>
      </c>
      <c r="AP205" s="45" t="str">
        <f t="shared" si="22"/>
        <v>CF SHS 40 x 3</v>
      </c>
    </row>
    <row r="206" spans="1:42">
      <c r="A206" s="16" t="s">
        <v>228</v>
      </c>
      <c r="B206" s="31">
        <f t="shared" si="23"/>
        <v>12.418415784388028</v>
      </c>
      <c r="C206" s="17">
        <v>40</v>
      </c>
      <c r="D206" s="17">
        <v>40</v>
      </c>
      <c r="E206" s="216">
        <v>3</v>
      </c>
      <c r="F206" s="17"/>
      <c r="G206" s="17"/>
      <c r="H206" s="35">
        <v>3.3034605629283567</v>
      </c>
      <c r="I206" s="18">
        <v>3.3665840131753955</v>
      </c>
      <c r="J206" s="18">
        <v>420.82300164692441</v>
      </c>
      <c r="K206" s="18">
        <v>0.14969911184307749</v>
      </c>
      <c r="L206" s="49">
        <v>93235.567091325094</v>
      </c>
      <c r="M206" s="19">
        <v>4661.7783545662542</v>
      </c>
      <c r="N206" s="19">
        <v>5723.5220230569421</v>
      </c>
      <c r="O206" s="50">
        <v>14.88473384706489</v>
      </c>
      <c r="P206" s="19">
        <v>93235.567091325094</v>
      </c>
      <c r="Q206" s="19">
        <v>4661.7783545662542</v>
      </c>
      <c r="R206" s="19">
        <v>5723.5220230569421</v>
      </c>
      <c r="S206" s="18">
        <v>14.88473384706489</v>
      </c>
      <c r="T206" s="49">
        <v>158028.340271066</v>
      </c>
      <c r="U206" s="36"/>
      <c r="V206" s="104">
        <v>1</v>
      </c>
      <c r="W206" s="105">
        <v>1</v>
      </c>
      <c r="X206" s="105">
        <v>1</v>
      </c>
      <c r="Y206" s="105">
        <v>1</v>
      </c>
      <c r="Z206" s="105">
        <v>1</v>
      </c>
      <c r="AA206" s="106">
        <v>1</v>
      </c>
      <c r="AB206" s="105">
        <v>1</v>
      </c>
      <c r="AC206" s="105">
        <v>1</v>
      </c>
      <c r="AD206" s="105">
        <v>1</v>
      </c>
      <c r="AE206" s="111">
        <v>1</v>
      </c>
      <c r="AF206" s="92">
        <f t="shared" si="24"/>
        <v>355.72939515477543</v>
      </c>
      <c r="AG206" s="93"/>
      <c r="AH206" s="94"/>
      <c r="AI206" s="95"/>
      <c r="AJ206" s="60" t="s">
        <v>58</v>
      </c>
      <c r="AK206" s="60">
        <f t="shared" si="25"/>
        <v>0.49</v>
      </c>
      <c r="AL206" s="20">
        <f>IF(head!F$48="S235",235,IF(head!F$48="S275",275,IF(head!F$48="S355",355,IF(head!F$48="S420",420,460))))^0.5*head!$I$40*1000/(S206*3.1416*210000^0.5)</f>
        <v>2.5753414794208593</v>
      </c>
      <c r="AM206" s="20">
        <f t="shared" si="26"/>
        <v>4.3981505302709207</v>
      </c>
      <c r="AN206" s="20">
        <f t="shared" si="27"/>
        <v>0.12557375019888906</v>
      </c>
      <c r="AO206" s="21">
        <f>IF(head!F$48="S235",235,IF(head!F$48="S275",275,IF(head!F$48="S355",355,IF(head!F$48="S420",420,460))))*AN206*J206/1000</f>
        <v>12.418415784388028</v>
      </c>
      <c r="AP206" s="45" t="str">
        <f t="shared" si="22"/>
        <v>CF SHS 40 x 4</v>
      </c>
    </row>
    <row r="207" spans="1:42">
      <c r="A207" s="16" t="s">
        <v>689</v>
      </c>
      <c r="B207" s="31">
        <f t="shared" si="23"/>
        <v>14.846794471613421</v>
      </c>
      <c r="C207" s="17">
        <v>40</v>
      </c>
      <c r="D207" s="17">
        <v>40</v>
      </c>
      <c r="E207" s="216">
        <v>4</v>
      </c>
      <c r="F207" s="17"/>
      <c r="G207" s="17"/>
      <c r="H207" s="35">
        <v>4.1981521118726342</v>
      </c>
      <c r="I207" s="18">
        <v>4.2783715789784811</v>
      </c>
      <c r="J207" s="18">
        <v>534.79644737231001</v>
      </c>
      <c r="K207" s="18">
        <v>0.1462654824574367</v>
      </c>
      <c r="L207" s="49">
        <v>110746.61736905886</v>
      </c>
      <c r="M207" s="19">
        <v>5537.3308684529429</v>
      </c>
      <c r="N207" s="19">
        <v>7014.8907018010541</v>
      </c>
      <c r="O207" s="50">
        <v>14.390337452352952</v>
      </c>
      <c r="P207" s="19">
        <v>110746.61736905886</v>
      </c>
      <c r="Q207" s="19">
        <v>5537.3308684529429</v>
      </c>
      <c r="R207" s="19">
        <v>7014.8907018010541</v>
      </c>
      <c r="S207" s="18">
        <v>14.390337452352952</v>
      </c>
      <c r="T207" s="49">
        <v>194871.490829088</v>
      </c>
      <c r="U207" s="36"/>
      <c r="V207" s="104">
        <v>1</v>
      </c>
      <c r="W207" s="105">
        <v>1</v>
      </c>
      <c r="X207" s="105">
        <v>1</v>
      </c>
      <c r="Y207" s="105">
        <v>1</v>
      </c>
      <c r="Z207" s="105">
        <v>1</v>
      </c>
      <c r="AA207" s="106">
        <v>1</v>
      </c>
      <c r="AB207" s="105">
        <v>1</v>
      </c>
      <c r="AC207" s="105">
        <v>1</v>
      </c>
      <c r="AD207" s="105">
        <v>1</v>
      </c>
      <c r="AE207" s="111">
        <v>1</v>
      </c>
      <c r="AF207" s="92">
        <f t="shared" si="24"/>
        <v>273.49748334362221</v>
      </c>
      <c r="AG207" s="93"/>
      <c r="AH207" s="94"/>
      <c r="AI207" s="95"/>
      <c r="AJ207" s="60" t="s">
        <v>58</v>
      </c>
      <c r="AK207" s="60">
        <f t="shared" si="25"/>
        <v>0.49</v>
      </c>
      <c r="AL207" s="20">
        <f>IF(head!F$48="S235",235,IF(head!F$48="S275",275,IF(head!F$48="S355",355,IF(head!F$48="S420",420,460))))^0.5*head!$I$40*1000/(S207*3.1416*210000^0.5)</f>
        <v>2.6638202622703604</v>
      </c>
      <c r="AM207" s="20">
        <f t="shared" si="26"/>
        <v>4.6516051590973042</v>
      </c>
      <c r="AN207" s="20">
        <f t="shared" si="27"/>
        <v>0.11813438388717201</v>
      </c>
      <c r="AO207" s="21">
        <f>IF(head!F$48="S235",235,IF(head!F$48="S275",275,IF(head!F$48="S355",355,IF(head!F$48="S420",420,460))))*AN207*J207/1000</f>
        <v>14.846794471613421</v>
      </c>
      <c r="AP207" s="45" t="str">
        <f t="shared" si="22"/>
        <v>CF SHS 45 x 3</v>
      </c>
    </row>
    <row r="208" spans="1:42">
      <c r="A208" s="16" t="s">
        <v>690</v>
      </c>
      <c r="B208" s="31">
        <f t="shared" si="23"/>
        <v>17.854073179924256</v>
      </c>
      <c r="C208" s="17">
        <v>45</v>
      </c>
      <c r="D208" s="17">
        <v>45</v>
      </c>
      <c r="E208" s="216">
        <v>3</v>
      </c>
      <c r="F208" s="17"/>
      <c r="G208" s="17"/>
      <c r="H208" s="35">
        <v>3.7744605629283567</v>
      </c>
      <c r="I208" s="18">
        <v>3.8465840131753954</v>
      </c>
      <c r="J208" s="18">
        <v>480.82300164692441</v>
      </c>
      <c r="K208" s="18">
        <v>0.16969911184307751</v>
      </c>
      <c r="L208" s="49">
        <v>137798.32096690309</v>
      </c>
      <c r="M208" s="19">
        <v>6124.3698207512489</v>
      </c>
      <c r="N208" s="19">
        <v>7443.0795271742527</v>
      </c>
      <c r="O208" s="50">
        <v>16.928923609511042</v>
      </c>
      <c r="P208" s="19">
        <v>137798.32096690309</v>
      </c>
      <c r="Q208" s="19">
        <v>6124.3698207512489</v>
      </c>
      <c r="R208" s="19">
        <v>7443.0795271742527</v>
      </c>
      <c r="S208" s="18">
        <v>16.928923609511042</v>
      </c>
      <c r="T208" s="49">
        <v>230551.74251251799</v>
      </c>
      <c r="U208" s="36"/>
      <c r="V208" s="104">
        <v>1</v>
      </c>
      <c r="W208" s="105">
        <v>1</v>
      </c>
      <c r="X208" s="105">
        <v>1</v>
      </c>
      <c r="Y208" s="105">
        <v>1</v>
      </c>
      <c r="Z208" s="105">
        <v>1</v>
      </c>
      <c r="AA208" s="106">
        <v>1</v>
      </c>
      <c r="AB208" s="105">
        <v>1</v>
      </c>
      <c r="AC208" s="105">
        <v>1</v>
      </c>
      <c r="AD208" s="105">
        <v>1</v>
      </c>
      <c r="AE208" s="111">
        <v>1</v>
      </c>
      <c r="AF208" s="92">
        <f t="shared" si="24"/>
        <v>352.93467921006436</v>
      </c>
      <c r="AG208" s="93"/>
      <c r="AH208" s="94"/>
      <c r="AI208" s="95"/>
      <c r="AJ208" s="60" t="s">
        <v>58</v>
      </c>
      <c r="AK208" s="60">
        <f t="shared" si="25"/>
        <v>0.49</v>
      </c>
      <c r="AL208" s="20">
        <f>IF(head!F$48="S235",235,IF(head!F$48="S275",275,IF(head!F$48="S355",355,IF(head!F$48="S420",420,460))))^0.5*head!$I$40*1000/(S208*3.1416*210000^0.5)</f>
        <v>2.2643656130003063</v>
      </c>
      <c r="AM208" s="20">
        <f t="shared" si="26"/>
        <v>3.5694453898542013</v>
      </c>
      <c r="AN208" s="20">
        <f t="shared" si="27"/>
        <v>0.15800986897217703</v>
      </c>
      <c r="AO208" s="21">
        <f>IF(head!F$48="S235",235,IF(head!F$48="S275",275,IF(head!F$48="S355",355,IF(head!F$48="S420",420,460))))*AN208*J208/1000</f>
        <v>17.854073179924256</v>
      </c>
      <c r="AP208" s="45" t="str">
        <f t="shared" si="22"/>
        <v>CF SHS 45 x 4</v>
      </c>
    </row>
    <row r="209" spans="1:42">
      <c r="A209" s="16" t="s">
        <v>691</v>
      </c>
      <c r="B209" s="31">
        <f t="shared" si="23"/>
        <v>21.668393449779309</v>
      </c>
      <c r="C209" s="17">
        <v>45</v>
      </c>
      <c r="D209" s="17">
        <v>45</v>
      </c>
      <c r="E209" s="216">
        <v>4</v>
      </c>
      <c r="F209" s="17"/>
      <c r="G209" s="17"/>
      <c r="H209" s="35">
        <v>4.8261521118726334</v>
      </c>
      <c r="I209" s="18">
        <v>4.9183715789784799</v>
      </c>
      <c r="J209" s="18">
        <v>614.79644737231001</v>
      </c>
      <c r="K209" s="18">
        <v>0.16626548245743669</v>
      </c>
      <c r="L209" s="49">
        <v>166110.21534080774</v>
      </c>
      <c r="M209" s="19">
        <v>7382.6762373692318</v>
      </c>
      <c r="N209" s="19">
        <v>9221.8818202318289</v>
      </c>
      <c r="O209" s="50">
        <v>16.437376241253578</v>
      </c>
      <c r="P209" s="19">
        <v>166110.21534080774</v>
      </c>
      <c r="Q209" s="19">
        <v>7382.6762373692318</v>
      </c>
      <c r="R209" s="19">
        <v>9221.8818202318289</v>
      </c>
      <c r="S209" s="18">
        <v>16.437376241253578</v>
      </c>
      <c r="T209" s="49">
        <v>287548.929478743</v>
      </c>
      <c r="U209" s="36"/>
      <c r="V209" s="104">
        <v>1</v>
      </c>
      <c r="W209" s="105">
        <v>1</v>
      </c>
      <c r="X209" s="105">
        <v>1</v>
      </c>
      <c r="Y209" s="105">
        <v>1</v>
      </c>
      <c r="Z209" s="105">
        <v>1</v>
      </c>
      <c r="AA209" s="106">
        <v>1</v>
      </c>
      <c r="AB209" s="105">
        <v>1</v>
      </c>
      <c r="AC209" s="105">
        <v>1</v>
      </c>
      <c r="AD209" s="105">
        <v>1</v>
      </c>
      <c r="AE209" s="111">
        <v>1</v>
      </c>
      <c r="AF209" s="92">
        <f t="shared" si="24"/>
        <v>270.43988814195149</v>
      </c>
      <c r="AG209" s="93"/>
      <c r="AH209" s="94"/>
      <c r="AI209" s="95"/>
      <c r="AJ209" s="60" t="s">
        <v>58</v>
      </c>
      <c r="AK209" s="60">
        <f t="shared" si="25"/>
        <v>0.49</v>
      </c>
      <c r="AL209" s="20">
        <f>IF(head!F$48="S235",235,IF(head!F$48="S275",275,IF(head!F$48="S355",355,IF(head!F$48="S420",420,460))))^0.5*head!$I$40*1000/(S209*3.1416*210000^0.5)</f>
        <v>2.3320797628443399</v>
      </c>
      <c r="AM209" s="20">
        <f t="shared" si="26"/>
        <v>3.7416575520309197</v>
      </c>
      <c r="AN209" s="20">
        <f t="shared" si="27"/>
        <v>0.14997798046430588</v>
      </c>
      <c r="AO209" s="21">
        <f>IF(head!F$48="S235",235,IF(head!F$48="S275",275,IF(head!F$48="S355",355,IF(head!F$48="S420",420,460))))*AN209*J209/1000</f>
        <v>21.668393449779309</v>
      </c>
      <c r="AP209" s="45" t="str">
        <f t="shared" si="22"/>
        <v>CF SHS 50 x 2</v>
      </c>
    </row>
    <row r="210" spans="1:42">
      <c r="A210" s="16" t="s">
        <v>692</v>
      </c>
      <c r="B210" s="31">
        <f t="shared" si="23"/>
        <v>17.678422235844508</v>
      </c>
      <c r="C210" s="17">
        <v>50</v>
      </c>
      <c r="D210" s="17">
        <v>50</v>
      </c>
      <c r="E210" s="216">
        <v>2</v>
      </c>
      <c r="F210" s="17"/>
      <c r="G210" s="17"/>
      <c r="H210" s="35">
        <v>2.9335380279681584</v>
      </c>
      <c r="I210" s="18">
        <v>2.9895928947446202</v>
      </c>
      <c r="J210" s="18">
        <v>373.6991118430775</v>
      </c>
      <c r="K210" s="18">
        <v>0.19313274122871835</v>
      </c>
      <c r="L210" s="49">
        <v>141469.80388201258</v>
      </c>
      <c r="M210" s="19">
        <v>5658.7921552805028</v>
      </c>
      <c r="N210" s="19">
        <v>6662.3480153712944</v>
      </c>
      <c r="O210" s="50">
        <v>19.456774381396645</v>
      </c>
      <c r="P210" s="19">
        <v>141469.80388201258</v>
      </c>
      <c r="Q210" s="19">
        <v>5658.7921552805028</v>
      </c>
      <c r="R210" s="19">
        <v>6662.3480153712944</v>
      </c>
      <c r="S210" s="18">
        <v>19.456774381396645</v>
      </c>
      <c r="T210" s="49">
        <v>226798.89391434999</v>
      </c>
      <c r="U210" s="36"/>
      <c r="V210" s="104">
        <v>1</v>
      </c>
      <c r="W210" s="105">
        <v>1</v>
      </c>
      <c r="X210" s="105">
        <v>1</v>
      </c>
      <c r="Y210" s="105">
        <v>1</v>
      </c>
      <c r="Z210" s="105">
        <v>1</v>
      </c>
      <c r="AA210" s="106">
        <v>1</v>
      </c>
      <c r="AB210" s="105">
        <v>1</v>
      </c>
      <c r="AC210" s="105">
        <v>1</v>
      </c>
      <c r="AD210" s="105">
        <v>2</v>
      </c>
      <c r="AE210" s="111">
        <v>2</v>
      </c>
      <c r="AF210" s="92">
        <f t="shared" si="24"/>
        <v>516.81348739682846</v>
      </c>
      <c r="AG210" s="93"/>
      <c r="AH210" s="94"/>
      <c r="AI210" s="95"/>
      <c r="AJ210" s="60" t="s">
        <v>58</v>
      </c>
      <c r="AK210" s="60">
        <f t="shared" si="25"/>
        <v>0.49</v>
      </c>
      <c r="AL210" s="20">
        <f>IF(head!F$48="S235",235,IF(head!F$48="S275",275,IF(head!F$48="S355",355,IF(head!F$48="S420",420,460))))^0.5*head!$I$40*1000/(S210*3.1416*210000^0.5)</f>
        <v>1.9701761317198456</v>
      </c>
      <c r="AM210" s="20">
        <f t="shared" si="26"/>
        <v>2.8744901472706492</v>
      </c>
      <c r="AN210" s="20">
        <f t="shared" si="27"/>
        <v>0.20130454228844227</v>
      </c>
      <c r="AO210" s="21">
        <f>IF(head!F$48="S235",235,IF(head!F$48="S275",275,IF(head!F$48="S355",355,IF(head!F$48="S420",420,460))))*AN210*J210/1000</f>
        <v>17.678422235844508</v>
      </c>
      <c r="AP210" s="45" t="str">
        <f t="shared" si="22"/>
        <v>CF SHS 50 x 2,5</v>
      </c>
    </row>
    <row r="211" spans="1:42">
      <c r="A211" s="16" t="s">
        <v>693</v>
      </c>
      <c r="B211" s="31">
        <f t="shared" si="23"/>
        <v>21.24914763134257</v>
      </c>
      <c r="C211" s="17">
        <v>50</v>
      </c>
      <c r="D211" s="17">
        <v>50</v>
      </c>
      <c r="E211" s="216">
        <v>2.5</v>
      </c>
      <c r="F211" s="17"/>
      <c r="G211" s="17"/>
      <c r="H211" s="35">
        <v>3.6024031687002473</v>
      </c>
      <c r="I211" s="18">
        <v>3.6712388980384687</v>
      </c>
      <c r="J211" s="18">
        <v>458.90486225480862</v>
      </c>
      <c r="K211" s="18">
        <v>0.19141592653589795</v>
      </c>
      <c r="L211" s="49">
        <v>169438.8058049558</v>
      </c>
      <c r="M211" s="19">
        <v>6777.5522321982326</v>
      </c>
      <c r="N211" s="19">
        <v>8073.9305784295057</v>
      </c>
      <c r="O211" s="50">
        <v>19.215208945840544</v>
      </c>
      <c r="P211" s="19">
        <v>169438.8058049558</v>
      </c>
      <c r="Q211" s="19">
        <v>6777.5522321982326</v>
      </c>
      <c r="R211" s="19">
        <v>8073.9305784295057</v>
      </c>
      <c r="S211" s="18">
        <v>19.215208945840544</v>
      </c>
      <c r="T211" s="49">
        <v>276076.88208394003</v>
      </c>
      <c r="U211" s="36"/>
      <c r="V211" s="104">
        <v>1</v>
      </c>
      <c r="W211" s="105">
        <v>1</v>
      </c>
      <c r="X211" s="105">
        <v>1</v>
      </c>
      <c r="Y211" s="105">
        <v>1</v>
      </c>
      <c r="Z211" s="105">
        <v>1</v>
      </c>
      <c r="AA211" s="106">
        <v>1</v>
      </c>
      <c r="AB211" s="105">
        <v>1</v>
      </c>
      <c r="AC211" s="105">
        <v>1</v>
      </c>
      <c r="AD211" s="105">
        <v>1</v>
      </c>
      <c r="AE211" s="111">
        <v>1</v>
      </c>
      <c r="AF211" s="92">
        <f t="shared" si="24"/>
        <v>417.11461847535088</v>
      </c>
      <c r="AG211" s="93"/>
      <c r="AH211" s="94"/>
      <c r="AI211" s="95"/>
      <c r="AJ211" s="60" t="s">
        <v>58</v>
      </c>
      <c r="AK211" s="60">
        <f t="shared" si="25"/>
        <v>0.49</v>
      </c>
      <c r="AL211" s="20">
        <f>IF(head!F$48="S235",235,IF(head!F$48="S275",275,IF(head!F$48="S355",355,IF(head!F$48="S420",420,460))))^0.5*head!$I$40*1000/(S211*3.1416*210000^0.5)</f>
        <v>1.9949443482259772</v>
      </c>
      <c r="AM211" s="20">
        <f t="shared" si="26"/>
        <v>2.929662841574749</v>
      </c>
      <c r="AN211" s="20">
        <f>IF(AL211&lt;=0.2,1,1/(AM211+(AM211^2-AL211^2)^0.5))</f>
        <v>0.19703845448474808</v>
      </c>
      <c r="AO211" s="21">
        <f>IF(head!F$48="S235",235,IF(head!F$48="S275",275,IF(head!F$48="S355",355,IF(head!F$48="S420",420,460))))*AN211*J211/1000</f>
        <v>21.24914763134257</v>
      </c>
      <c r="AP211" s="45" t="str">
        <f t="shared" si="22"/>
        <v>CF SHS 50 x 3</v>
      </c>
    </row>
    <row r="212" spans="1:42">
      <c r="A212" s="16" t="s">
        <v>229</v>
      </c>
      <c r="B212" s="31">
        <f t="shared" si="23"/>
        <v>24.50059786712923</v>
      </c>
      <c r="C212" s="17">
        <v>50</v>
      </c>
      <c r="D212" s="17">
        <v>50</v>
      </c>
      <c r="E212" s="216">
        <v>3</v>
      </c>
      <c r="F212" s="17"/>
      <c r="G212" s="17"/>
      <c r="H212" s="35">
        <v>4.2454605629283568</v>
      </c>
      <c r="I212" s="18">
        <v>4.3265840131753954</v>
      </c>
      <c r="J212" s="18">
        <v>540.82300164692447</v>
      </c>
      <c r="K212" s="18">
        <v>0.1896991118430775</v>
      </c>
      <c r="L212" s="49">
        <v>194671.3623630676</v>
      </c>
      <c r="M212" s="19">
        <v>7786.854494522705</v>
      </c>
      <c r="N212" s="19">
        <v>9387.6370312915642</v>
      </c>
      <c r="O212" s="50">
        <v>18.972451748555628</v>
      </c>
      <c r="P212" s="19">
        <v>194671.3623630676</v>
      </c>
      <c r="Q212" s="19">
        <v>7786.854494522705</v>
      </c>
      <c r="R212" s="19">
        <v>9387.6370312915642</v>
      </c>
      <c r="S212" s="18">
        <v>18.972451748555628</v>
      </c>
      <c r="T212" s="49">
        <v>322300.56447650603</v>
      </c>
      <c r="U212" s="36"/>
      <c r="V212" s="104">
        <v>1</v>
      </c>
      <c r="W212" s="105">
        <v>1</v>
      </c>
      <c r="X212" s="105">
        <v>1</v>
      </c>
      <c r="Y212" s="105">
        <v>1</v>
      </c>
      <c r="Z212" s="105">
        <v>1</v>
      </c>
      <c r="AA212" s="106">
        <v>1</v>
      </c>
      <c r="AB212" s="105">
        <v>1</v>
      </c>
      <c r="AC212" s="105">
        <v>1</v>
      </c>
      <c r="AD212" s="105">
        <v>1</v>
      </c>
      <c r="AE212" s="111">
        <v>1</v>
      </c>
      <c r="AF212" s="92">
        <f t="shared" si="24"/>
        <v>350.76006616841767</v>
      </c>
      <c r="AG212" s="93"/>
      <c r="AH212" s="94"/>
      <c r="AI212" s="95"/>
      <c r="AJ212" s="60" t="s">
        <v>58</v>
      </c>
      <c r="AK212" s="60">
        <f t="shared" si="25"/>
        <v>0.49</v>
      </c>
      <c r="AL212" s="20">
        <f>IF(head!F$48="S235",235,IF(head!F$48="S275",275,IF(head!F$48="S355",355,IF(head!F$48="S420",420,460))))^0.5*head!$I$40*1000/(S212*3.1416*210000^0.5)</f>
        <v>2.020470152962921</v>
      </c>
      <c r="AM212" s="20">
        <f>0.5*(1+AK212*(AL212-0.2)+AL212^2)</f>
        <v>2.9871650069829205</v>
      </c>
      <c r="AN212" s="20">
        <f t="shared" si="27"/>
        <v>0.19277631119033709</v>
      </c>
      <c r="AO212" s="21">
        <f>IF(head!F$48="S235",235,IF(head!F$48="S275",275,IF(head!F$48="S355",355,IF(head!F$48="S420",420,460))))*AN212*J212/1000</f>
        <v>24.50059786712923</v>
      </c>
      <c r="AP212" s="45" t="str">
        <f t="shared" si="22"/>
        <v>CF SHS 50 x 4</v>
      </c>
    </row>
    <row r="213" spans="1:42">
      <c r="A213" s="16" t="s">
        <v>694</v>
      </c>
      <c r="B213" s="31">
        <f t="shared" si="23"/>
        <v>30.086046385942716</v>
      </c>
      <c r="C213" s="17">
        <v>50</v>
      </c>
      <c r="D213" s="17">
        <v>50</v>
      </c>
      <c r="E213" s="216">
        <v>4</v>
      </c>
      <c r="F213" s="17"/>
      <c r="G213" s="17"/>
      <c r="H213" s="35">
        <v>5.4541521118726335</v>
      </c>
      <c r="I213" s="18">
        <v>5.5583715789784796</v>
      </c>
      <c r="J213" s="18">
        <v>694.79644737231001</v>
      </c>
      <c r="K213" s="18">
        <v>0.18626548245743668</v>
      </c>
      <c r="L213" s="49">
        <v>237358.76890471045</v>
      </c>
      <c r="M213" s="19">
        <v>9494.350756188418</v>
      </c>
      <c r="N213" s="19">
        <v>11728.872938662606</v>
      </c>
      <c r="O213" s="50">
        <v>18.483058829132819</v>
      </c>
      <c r="P213" s="19">
        <v>237358.76890471045</v>
      </c>
      <c r="Q213" s="19">
        <v>9494.350756188418</v>
      </c>
      <c r="R213" s="19">
        <v>11728.872938662606</v>
      </c>
      <c r="S213" s="18">
        <v>18.483058829132819</v>
      </c>
      <c r="T213" s="49">
        <v>405406.213653074</v>
      </c>
      <c r="U213" s="36"/>
      <c r="V213" s="104">
        <v>1</v>
      </c>
      <c r="W213" s="105">
        <v>1</v>
      </c>
      <c r="X213" s="105">
        <v>1</v>
      </c>
      <c r="Y213" s="105">
        <v>1</v>
      </c>
      <c r="Z213" s="105">
        <v>1</v>
      </c>
      <c r="AA213" s="106">
        <v>1</v>
      </c>
      <c r="AB213" s="105">
        <v>1</v>
      </c>
      <c r="AC213" s="105">
        <v>1</v>
      </c>
      <c r="AD213" s="105">
        <v>1</v>
      </c>
      <c r="AE213" s="111">
        <v>1</v>
      </c>
      <c r="AF213" s="92">
        <f t="shared" si="24"/>
        <v>268.08640597096411</v>
      </c>
      <c r="AG213" s="93"/>
      <c r="AH213" s="94"/>
      <c r="AI213" s="95"/>
      <c r="AJ213" s="60" t="s">
        <v>58</v>
      </c>
      <c r="AK213" s="60">
        <f t="shared" si="25"/>
        <v>0.49</v>
      </c>
      <c r="AL213" s="20">
        <f>IF(head!F$48="S235",235,IF(head!F$48="S275",275,IF(head!F$48="S355",355,IF(head!F$48="S420",420,460))))^0.5*head!$I$40*1000/(S213*3.1416*210000^0.5)</f>
        <v>2.0739679963613646</v>
      </c>
      <c r="AM213" s="20">
        <f t="shared" si="26"/>
        <v>3.109793784074121</v>
      </c>
      <c r="AN213" s="20">
        <f t="shared" si="27"/>
        <v>0.18426364985899343</v>
      </c>
      <c r="AO213" s="21">
        <f>IF(head!F$48="S235",235,IF(head!F$48="S275",275,IF(head!F$48="S355",355,IF(head!F$48="S420",420,460))))*AN213*J213/1000</f>
        <v>30.086046385942716</v>
      </c>
      <c r="AP213" s="45" t="str">
        <f t="shared" si="22"/>
        <v>CF SHS 50 x 5</v>
      </c>
    </row>
    <row r="214" spans="1:42">
      <c r="A214" s="16" t="s">
        <v>695</v>
      </c>
      <c r="B214" s="31">
        <f t="shared" si="23"/>
        <v>34.515186250985906</v>
      </c>
      <c r="C214" s="17">
        <v>50</v>
      </c>
      <c r="D214" s="17">
        <v>50</v>
      </c>
      <c r="E214" s="216">
        <v>5</v>
      </c>
      <c r="F214" s="17"/>
      <c r="G214" s="17"/>
      <c r="H214" s="35">
        <v>6.5596126748009906</v>
      </c>
      <c r="I214" s="18">
        <v>6.6849555921538757</v>
      </c>
      <c r="J214" s="18">
        <v>835.61944901923448</v>
      </c>
      <c r="K214" s="18">
        <v>0.18283185307179586</v>
      </c>
      <c r="L214" s="49">
        <v>270377.48381117883</v>
      </c>
      <c r="M214" s="19">
        <v>10815.099352447152</v>
      </c>
      <c r="N214" s="19">
        <v>13700.958401955184</v>
      </c>
      <c r="O214" s="50">
        <v>17.987921815441187</v>
      </c>
      <c r="P214" s="19">
        <v>270377.48381117883</v>
      </c>
      <c r="Q214" s="19">
        <v>10815.099352447152</v>
      </c>
      <c r="R214" s="19">
        <v>13700.958401955184</v>
      </c>
      <c r="S214" s="18">
        <v>17.987921815441187</v>
      </c>
      <c r="T214" s="49">
        <v>475760.47039192799</v>
      </c>
      <c r="U214" s="36"/>
      <c r="V214" s="104">
        <v>1</v>
      </c>
      <c r="W214" s="105">
        <v>1</v>
      </c>
      <c r="X214" s="105">
        <v>1</v>
      </c>
      <c r="Y214" s="105">
        <v>1</v>
      </c>
      <c r="Z214" s="105">
        <v>1</v>
      </c>
      <c r="AA214" s="106">
        <v>1</v>
      </c>
      <c r="AB214" s="105">
        <v>1</v>
      </c>
      <c r="AC214" s="105">
        <v>1</v>
      </c>
      <c r="AD214" s="105">
        <v>1</v>
      </c>
      <c r="AE214" s="111">
        <v>1</v>
      </c>
      <c r="AF214" s="92">
        <f t="shared" si="24"/>
        <v>218.79798667489774</v>
      </c>
      <c r="AG214" s="93"/>
      <c r="AH214" s="94"/>
      <c r="AI214" s="95"/>
      <c r="AJ214" s="60" t="s">
        <v>58</v>
      </c>
      <c r="AK214" s="60">
        <f t="shared" si="25"/>
        <v>0.49</v>
      </c>
      <c r="AL214" s="20">
        <f>IF(head!F$48="S235",235,IF(head!F$48="S275",275,IF(head!F$48="S355",355,IF(head!F$48="S420",420,460))))^0.5*head!$I$40*1000/(S214*3.1416*210000^0.5)</f>
        <v>2.1310562098162888</v>
      </c>
      <c r="AM214" s="20">
        <f t="shared" si="26"/>
        <v>3.2438090561032742</v>
      </c>
      <c r="AN214" s="20">
        <f t="shared" si="27"/>
        <v>0.17576557505369647</v>
      </c>
      <c r="AO214" s="21">
        <f>IF(head!F$48="S235",235,IF(head!F$48="S275",275,IF(head!F$48="S355",355,IF(head!F$48="S420",420,460))))*AN214*J214/1000</f>
        <v>34.515186250985906</v>
      </c>
      <c r="AP214" s="45" t="str">
        <f t="shared" si="22"/>
        <v>CF SHS 60 x 2</v>
      </c>
    </row>
    <row r="215" spans="1:42">
      <c r="A215" s="16" t="s">
        <v>696</v>
      </c>
      <c r="B215" s="31">
        <f t="shared" si="23"/>
        <v>29.462456786231296</v>
      </c>
      <c r="C215" s="17">
        <v>60</v>
      </c>
      <c r="D215" s="17">
        <v>60</v>
      </c>
      <c r="E215" s="216">
        <v>2</v>
      </c>
      <c r="F215" s="17"/>
      <c r="G215" s="17"/>
      <c r="H215" s="35">
        <v>3.5615380279681581</v>
      </c>
      <c r="I215" s="18">
        <v>3.6295928947446199</v>
      </c>
      <c r="J215" s="18">
        <v>453.6991118430775</v>
      </c>
      <c r="K215" s="18">
        <v>0.23313274122871835</v>
      </c>
      <c r="L215" s="49">
        <v>251422.42849846906</v>
      </c>
      <c r="M215" s="19">
        <v>8380.7476166156339</v>
      </c>
      <c r="N215" s="19">
        <v>9790.8435745866827</v>
      </c>
      <c r="O215" s="50">
        <v>23.540627970905732</v>
      </c>
      <c r="P215" s="19">
        <v>251422.42849846906</v>
      </c>
      <c r="Q215" s="19">
        <v>8380.7476166156339</v>
      </c>
      <c r="R215" s="19">
        <v>9790.8435745866827</v>
      </c>
      <c r="S215" s="18">
        <v>23.540627970905732</v>
      </c>
      <c r="T215" s="49">
        <v>398694.08600852801</v>
      </c>
      <c r="U215" s="36"/>
      <c r="V215" s="104">
        <v>1</v>
      </c>
      <c r="W215" s="105">
        <v>1</v>
      </c>
      <c r="X215" s="105">
        <v>1</v>
      </c>
      <c r="Y215" s="105">
        <v>2</v>
      </c>
      <c r="Z215" s="105">
        <v>2</v>
      </c>
      <c r="AA215" s="106">
        <v>1</v>
      </c>
      <c r="AB215" s="105">
        <v>2</v>
      </c>
      <c r="AC215" s="105">
        <v>2</v>
      </c>
      <c r="AD215" s="105">
        <v>3</v>
      </c>
      <c r="AE215" s="111">
        <v>4</v>
      </c>
      <c r="AF215" s="92">
        <f t="shared" si="24"/>
        <v>513.84879349147332</v>
      </c>
      <c r="AG215" s="93"/>
      <c r="AH215" s="94"/>
      <c r="AI215" s="95"/>
      <c r="AJ215" s="60" t="s">
        <v>58</v>
      </c>
      <c r="AK215" s="60">
        <f t="shared" si="25"/>
        <v>0.49</v>
      </c>
      <c r="AL215" s="20">
        <f>IF(head!F$48="S235",235,IF(head!F$48="S275",275,IF(head!F$48="S355",355,IF(head!F$48="S420",420,460))))^0.5*head!$I$40*1000/(S215*3.1416*210000^0.5)</f>
        <v>1.6283878464866179</v>
      </c>
      <c r="AM215" s="20">
        <f t="shared" si="26"/>
        <v>2.1757785116818837</v>
      </c>
      <c r="AN215" s="20">
        <f t="shared" si="27"/>
        <v>0.27633326419320248</v>
      </c>
      <c r="AO215" s="21">
        <f>IF(head!F$48="S235",235,IF(head!F$48="S275",275,IF(head!F$48="S355",355,IF(head!F$48="S420",420,460))))*AN215*J215/1000</f>
        <v>29.462456786231296</v>
      </c>
      <c r="AP215" s="45" t="str">
        <f t="shared" si="22"/>
        <v>CF SHS 60 x 2,5</v>
      </c>
    </row>
    <row r="216" spans="1:42">
      <c r="A216" s="16" t="s">
        <v>697</v>
      </c>
      <c r="B216" s="31">
        <f t="shared" si="23"/>
        <v>35.698801600146851</v>
      </c>
      <c r="C216" s="17">
        <v>60</v>
      </c>
      <c r="D216" s="17">
        <v>60</v>
      </c>
      <c r="E216" s="216">
        <v>2.5</v>
      </c>
      <c r="F216" s="17"/>
      <c r="G216" s="17"/>
      <c r="H216" s="35">
        <v>4.3874031687002475</v>
      </c>
      <c r="I216" s="18">
        <v>4.471238898038469</v>
      </c>
      <c r="J216" s="18">
        <v>558.90486225480868</v>
      </c>
      <c r="K216" s="18">
        <v>0.23141592653589793</v>
      </c>
      <c r="L216" s="49">
        <v>303421.56647895434</v>
      </c>
      <c r="M216" s="19">
        <v>10114.052215965143</v>
      </c>
      <c r="N216" s="19">
        <v>11930.954889703549</v>
      </c>
      <c r="O216" s="50">
        <v>23.299911914077978</v>
      </c>
      <c r="P216" s="19">
        <v>303421.56647895434</v>
      </c>
      <c r="Q216" s="19">
        <v>10114.052215965143</v>
      </c>
      <c r="R216" s="19">
        <v>11930.954889703549</v>
      </c>
      <c r="S216" s="18">
        <v>23.299911914077978</v>
      </c>
      <c r="T216" s="49">
        <v>487756.84110923402</v>
      </c>
      <c r="U216" s="36"/>
      <c r="V216" s="104">
        <v>1</v>
      </c>
      <c r="W216" s="105">
        <v>1</v>
      </c>
      <c r="X216" s="105">
        <v>1</v>
      </c>
      <c r="Y216" s="105">
        <v>1</v>
      </c>
      <c r="Z216" s="105">
        <v>1</v>
      </c>
      <c r="AA216" s="106">
        <v>1</v>
      </c>
      <c r="AB216" s="105">
        <v>1</v>
      </c>
      <c r="AC216" s="105">
        <v>1</v>
      </c>
      <c r="AD216" s="105">
        <v>1</v>
      </c>
      <c r="AE216" s="111">
        <v>1</v>
      </c>
      <c r="AF216" s="92">
        <f t="shared" si="24"/>
        <v>414.0524482150484</v>
      </c>
      <c r="AG216" s="93"/>
      <c r="AH216" s="94"/>
      <c r="AI216" s="95"/>
      <c r="AJ216" s="60" t="s">
        <v>58</v>
      </c>
      <c r="AK216" s="60">
        <f t="shared" si="25"/>
        <v>0.49</v>
      </c>
      <c r="AL216" s="20">
        <f>IF(head!F$48="S235",235,IF(head!F$48="S275",275,IF(head!F$48="S355",355,IF(head!F$48="S420",420,460))))^0.5*head!$I$40*1000/(S216*3.1416*210000^0.5)</f>
        <v>1.6452110474857455</v>
      </c>
      <c r="AM216" s="20">
        <f t="shared" si="26"/>
        <v>2.2074364020185797</v>
      </c>
      <c r="AN216" s="20">
        <f t="shared" si="27"/>
        <v>0.27179902037409964</v>
      </c>
      <c r="AO216" s="21">
        <f>IF(head!F$48="S235",235,IF(head!F$48="S275",275,IF(head!F$48="S355",355,IF(head!F$48="S420",420,460))))*AN216*J216/1000</f>
        <v>35.698801600146851</v>
      </c>
      <c r="AP216" s="45" t="str">
        <f t="shared" si="22"/>
        <v>CF SHS 60 x 3</v>
      </c>
    </row>
    <row r="217" spans="1:42">
      <c r="A217" s="16" t="s">
        <v>230</v>
      </c>
      <c r="B217" s="31">
        <f t="shared" si="23"/>
        <v>41.503174051693868</v>
      </c>
      <c r="C217" s="17">
        <v>60</v>
      </c>
      <c r="D217" s="17">
        <v>60</v>
      </c>
      <c r="E217" s="216">
        <v>3</v>
      </c>
      <c r="F217" s="17"/>
      <c r="G217" s="17"/>
      <c r="H217" s="35">
        <v>5.187460562928357</v>
      </c>
      <c r="I217" s="18">
        <v>5.2865840131753954</v>
      </c>
      <c r="J217" s="18">
        <v>660.82300164692447</v>
      </c>
      <c r="K217" s="18">
        <v>0.22969911184307751</v>
      </c>
      <c r="L217" s="49">
        <v>351348.30771715636</v>
      </c>
      <c r="M217" s="19">
        <v>11711.610257238546</v>
      </c>
      <c r="N217" s="19">
        <v>13951.752039526185</v>
      </c>
      <c r="O217" s="50">
        <v>23.058250735008652</v>
      </c>
      <c r="P217" s="19">
        <v>351348.30771715636</v>
      </c>
      <c r="Q217" s="19">
        <v>11711.610257238546</v>
      </c>
      <c r="R217" s="19">
        <v>13951.752039526185</v>
      </c>
      <c r="S217" s="18">
        <v>23.058250735008652</v>
      </c>
      <c r="T217" s="49">
        <v>572473.17424682097</v>
      </c>
      <c r="U217" s="36"/>
      <c r="V217" s="104">
        <v>1</v>
      </c>
      <c r="W217" s="105">
        <v>1</v>
      </c>
      <c r="X217" s="105">
        <v>1</v>
      </c>
      <c r="Y217" s="105">
        <v>1</v>
      </c>
      <c r="Z217" s="105">
        <v>1</v>
      </c>
      <c r="AA217" s="106">
        <v>1</v>
      </c>
      <c r="AB217" s="105">
        <v>1</v>
      </c>
      <c r="AC217" s="105">
        <v>1</v>
      </c>
      <c r="AD217" s="105">
        <v>1</v>
      </c>
      <c r="AE217" s="111">
        <v>1</v>
      </c>
      <c r="AF217" s="92">
        <f t="shared" si="24"/>
        <v>347.59551539612562</v>
      </c>
      <c r="AG217" s="93"/>
      <c r="AH217" s="94"/>
      <c r="AI217" s="95"/>
      <c r="AJ217" s="60" t="s">
        <v>58</v>
      </c>
      <c r="AK217" s="60">
        <f t="shared" si="25"/>
        <v>0.49</v>
      </c>
      <c r="AL217" s="20">
        <f>IF(head!F$48="S235",235,IF(head!F$48="S275",275,IF(head!F$48="S355",355,IF(head!F$48="S420",420,460))))^0.5*head!$I$40*1000/(S217*3.1416*210000^0.5)</f>
        <v>1.6624536235216478</v>
      </c>
      <c r="AM217" s="20">
        <f t="shared" si="26"/>
        <v>2.2401771629429321</v>
      </c>
      <c r="AN217" s="20">
        <f t="shared" si="27"/>
        <v>0.26725651323221561</v>
      </c>
      <c r="AO217" s="21">
        <f>IF(head!F$48="S235",235,IF(head!F$48="S275",275,IF(head!F$48="S355",355,IF(head!F$48="S420",420,460))))*AN217*J217/1000</f>
        <v>41.503174051693868</v>
      </c>
      <c r="AP217" s="45" t="str">
        <f t="shared" si="22"/>
        <v>CF SHS 60 x 4</v>
      </c>
    </row>
    <row r="218" spans="1:42">
      <c r="A218" s="16" t="s">
        <v>698</v>
      </c>
      <c r="B218" s="31">
        <f t="shared" si="23"/>
        <v>51.855888383439343</v>
      </c>
      <c r="C218" s="17">
        <v>60</v>
      </c>
      <c r="D218" s="17">
        <v>60</v>
      </c>
      <c r="E218" s="216">
        <v>4</v>
      </c>
      <c r="F218" s="17"/>
      <c r="G218" s="17"/>
      <c r="H218" s="35">
        <v>6.7101521118726337</v>
      </c>
      <c r="I218" s="18">
        <v>6.8383715789784798</v>
      </c>
      <c r="J218" s="18">
        <v>854.79644737231001</v>
      </c>
      <c r="K218" s="18">
        <v>0.22626548245743669</v>
      </c>
      <c r="L218" s="49">
        <v>435510.74280897761</v>
      </c>
      <c r="M218" s="19">
        <v>14517.024760299253</v>
      </c>
      <c r="N218" s="19">
        <v>17642.855175524157</v>
      </c>
      <c r="O218" s="50">
        <v>22.571898146014721</v>
      </c>
      <c r="P218" s="19">
        <v>435510.74280897761</v>
      </c>
      <c r="Q218" s="19">
        <v>14517.024760299253</v>
      </c>
      <c r="R218" s="19">
        <v>17642.855175524157</v>
      </c>
      <c r="S218" s="18">
        <v>22.571898146014721</v>
      </c>
      <c r="T218" s="49">
        <v>728657.63200664509</v>
      </c>
      <c r="U218" s="36"/>
      <c r="V218" s="104">
        <v>1</v>
      </c>
      <c r="W218" s="105">
        <v>1</v>
      </c>
      <c r="X218" s="105">
        <v>1</v>
      </c>
      <c r="Y218" s="105">
        <v>1</v>
      </c>
      <c r="Z218" s="105">
        <v>1</v>
      </c>
      <c r="AA218" s="106">
        <v>1</v>
      </c>
      <c r="AB218" s="105">
        <v>1</v>
      </c>
      <c r="AC218" s="105">
        <v>1</v>
      </c>
      <c r="AD218" s="105">
        <v>1</v>
      </c>
      <c r="AE218" s="111">
        <v>1</v>
      </c>
      <c r="AF218" s="92">
        <f t="shared" si="24"/>
        <v>264.70100940754833</v>
      </c>
      <c r="AG218" s="93"/>
      <c r="AH218" s="94"/>
      <c r="AI218" s="95"/>
      <c r="AJ218" s="60" t="s">
        <v>58</v>
      </c>
      <c r="AK218" s="60">
        <f t="shared" si="25"/>
        <v>0.49</v>
      </c>
      <c r="AL218" s="20">
        <f>IF(head!F$48="S235",235,IF(head!F$48="S275",275,IF(head!F$48="S355",355,IF(head!F$48="S420",420,460))))^0.5*head!$I$40*1000/(S218*3.1416*210000^0.5)</f>
        <v>1.6982742097502299</v>
      </c>
      <c r="AM218" s="20">
        <f t="shared" si="26"/>
        <v>2.30914482714019</v>
      </c>
      <c r="AN218" s="20">
        <f t="shared" si="27"/>
        <v>0.2581472530699877</v>
      </c>
      <c r="AO218" s="21">
        <f>IF(head!F$48="S235",235,IF(head!F$48="S275",275,IF(head!F$48="S355",355,IF(head!F$48="S420",420,460))))*AN218*J218/1000</f>
        <v>51.855888383439343</v>
      </c>
      <c r="AP218" s="45" t="str">
        <f t="shared" si="22"/>
        <v>CF SHS 60 x 5</v>
      </c>
    </row>
    <row r="219" spans="1:42">
      <c r="A219" s="16" t="s">
        <v>699</v>
      </c>
      <c r="B219" s="31">
        <f t="shared" si="23"/>
        <v>60.600792993317683</v>
      </c>
      <c r="C219" s="17">
        <v>60</v>
      </c>
      <c r="D219" s="17">
        <v>60</v>
      </c>
      <c r="E219" s="216">
        <v>5</v>
      </c>
      <c r="F219" s="17"/>
      <c r="G219" s="17"/>
      <c r="H219" s="35">
        <v>8.12961267480099</v>
      </c>
      <c r="I219" s="18">
        <v>8.2849555921538744</v>
      </c>
      <c r="J219" s="18">
        <v>1035.6194490192345</v>
      </c>
      <c r="K219" s="18">
        <v>0.22283185307179587</v>
      </c>
      <c r="L219" s="49">
        <v>504944.22072287835</v>
      </c>
      <c r="M219" s="19">
        <v>16831.474024095947</v>
      </c>
      <c r="N219" s="19">
        <v>20879.055647051358</v>
      </c>
      <c r="O219" s="50">
        <v>22.081145729884355</v>
      </c>
      <c r="P219" s="19">
        <v>504944.22072287835</v>
      </c>
      <c r="Q219" s="19">
        <v>16831.474024095947</v>
      </c>
      <c r="R219" s="19">
        <v>20879.055647051358</v>
      </c>
      <c r="S219" s="18">
        <v>22.081145729884355</v>
      </c>
      <c r="T219" s="49">
        <v>866820.72761682898</v>
      </c>
      <c r="U219" s="36"/>
      <c r="V219" s="104">
        <v>1</v>
      </c>
      <c r="W219" s="105">
        <v>1</v>
      </c>
      <c r="X219" s="105">
        <v>1</v>
      </c>
      <c r="Y219" s="105">
        <v>1</v>
      </c>
      <c r="Z219" s="105">
        <v>1</v>
      </c>
      <c r="AA219" s="106">
        <v>1</v>
      </c>
      <c r="AB219" s="105">
        <v>1</v>
      </c>
      <c r="AC219" s="105">
        <v>1</v>
      </c>
      <c r="AD219" s="105">
        <v>1</v>
      </c>
      <c r="AE219" s="111">
        <v>1</v>
      </c>
      <c r="AF219" s="92">
        <f t="shared" si="24"/>
        <v>215.167698214653</v>
      </c>
      <c r="AG219" s="93"/>
      <c r="AH219" s="94"/>
      <c r="AI219" s="95"/>
      <c r="AJ219" s="60" t="s">
        <v>58</v>
      </c>
      <c r="AK219" s="60">
        <f t="shared" si="25"/>
        <v>0.49</v>
      </c>
      <c r="AL219" s="20">
        <f>IF(head!F$48="S235",235,IF(head!F$48="S275",275,IF(head!F$48="S355",355,IF(head!F$48="S420",420,460))))^0.5*head!$I$40*1000/(S219*3.1416*210000^0.5)</f>
        <v>1.7360182734814364</v>
      </c>
      <c r="AM219" s="20">
        <f t="shared" si="26"/>
        <v>2.3832041999336857</v>
      </c>
      <c r="AN219" s="20">
        <f t="shared" si="27"/>
        <v>0.24900624945717115</v>
      </c>
      <c r="AO219" s="21">
        <f>IF(head!F$48="S235",235,IF(head!F$48="S275",275,IF(head!F$48="S355",355,IF(head!F$48="S420",420,460))))*AN219*J219/1000</f>
        <v>60.600792993317683</v>
      </c>
      <c r="AP219" s="45" t="str">
        <f t="shared" si="22"/>
        <v>CF SHS 60 x 6</v>
      </c>
    </row>
    <row r="220" spans="1:42">
      <c r="A220" s="16" t="s">
        <v>700</v>
      </c>
      <c r="B220" s="31">
        <f t="shared" si="23"/>
        <v>67.818639278868574</v>
      </c>
      <c r="C220" s="17">
        <v>60</v>
      </c>
      <c r="D220" s="17">
        <v>60</v>
      </c>
      <c r="E220" s="216">
        <v>6</v>
      </c>
      <c r="F220" s="17"/>
      <c r="G220" s="17"/>
      <c r="H220" s="35">
        <v>9.445842251713426</v>
      </c>
      <c r="I220" s="18">
        <v>9.6263360527015802</v>
      </c>
      <c r="J220" s="18">
        <v>1203.2920065876976</v>
      </c>
      <c r="K220" s="18">
        <v>0.21939822368615503</v>
      </c>
      <c r="L220" s="49">
        <v>560654.75043086044</v>
      </c>
      <c r="M220" s="19">
        <v>18688.491681028685</v>
      </c>
      <c r="N220" s="19">
        <v>23675.25611857856</v>
      </c>
      <c r="O220" s="50">
        <v>21.585506178529428</v>
      </c>
      <c r="P220" s="19">
        <v>560654.75043086044</v>
      </c>
      <c r="Q220" s="19">
        <v>18688.491681028685</v>
      </c>
      <c r="R220" s="19">
        <v>23675.25611857856</v>
      </c>
      <c r="S220" s="18">
        <v>21.585506178529428</v>
      </c>
      <c r="T220" s="49">
        <v>986536.87644397095</v>
      </c>
      <c r="U220" s="36"/>
      <c r="V220" s="104">
        <v>1</v>
      </c>
      <c r="W220" s="105">
        <v>1</v>
      </c>
      <c r="X220" s="105">
        <v>1</v>
      </c>
      <c r="Y220" s="105">
        <v>1</v>
      </c>
      <c r="Z220" s="105">
        <v>1</v>
      </c>
      <c r="AA220" s="106">
        <v>1</v>
      </c>
      <c r="AB220" s="105">
        <v>1</v>
      </c>
      <c r="AC220" s="105">
        <v>1</v>
      </c>
      <c r="AD220" s="105">
        <v>1</v>
      </c>
      <c r="AE220" s="111">
        <v>1</v>
      </c>
      <c r="AF220" s="92">
        <f t="shared" si="24"/>
        <v>182.33165556241477</v>
      </c>
      <c r="AG220" s="93"/>
      <c r="AH220" s="94"/>
      <c r="AI220" s="95"/>
      <c r="AJ220" s="60" t="s">
        <v>58</v>
      </c>
      <c r="AK220" s="60">
        <f t="shared" si="25"/>
        <v>0.49</v>
      </c>
      <c r="AL220" s="20">
        <f>IF(head!F$48="S235",235,IF(head!F$48="S275",275,IF(head!F$48="S355",355,IF(head!F$48="S420",420,460))))^0.5*head!$I$40*1000/(S220*3.1416*210000^0.5)</f>
        <v>1.7758801748469069</v>
      </c>
      <c r="AM220" s="20">
        <f t="shared" si="26"/>
        <v>2.4629658405446326</v>
      </c>
      <c r="AN220" s="20">
        <f t="shared" si="27"/>
        <v>0.23983368359318633</v>
      </c>
      <c r="AO220" s="21">
        <f>IF(head!F$48="S235",235,IF(head!F$48="S275",275,IF(head!F$48="S355",355,IF(head!F$48="S420",420,460))))*AN220*J220/1000</f>
        <v>67.818639278868574</v>
      </c>
      <c r="AP220" s="45" t="str">
        <f t="shared" si="22"/>
        <v>CF SHS 70 x 2</v>
      </c>
    </row>
    <row r="221" spans="1:42">
      <c r="A221" s="16" t="s">
        <v>701</v>
      </c>
      <c r="B221" s="31">
        <f t="shared" si="23"/>
        <v>44.376272638306574</v>
      </c>
      <c r="C221" s="17">
        <v>70</v>
      </c>
      <c r="D221" s="17">
        <v>70</v>
      </c>
      <c r="E221" s="216">
        <v>2</v>
      </c>
      <c r="F221" s="17"/>
      <c r="G221" s="17"/>
      <c r="H221" s="35">
        <v>4.1895380279681582</v>
      </c>
      <c r="I221" s="18">
        <v>4.26959289474462</v>
      </c>
      <c r="J221" s="18">
        <v>533.6991118430775</v>
      </c>
      <c r="K221" s="18">
        <v>0.27313274122871839</v>
      </c>
      <c r="L221" s="49">
        <v>407260.0087070794</v>
      </c>
      <c r="M221" s="19">
        <v>11636.000248773698</v>
      </c>
      <c r="N221" s="19">
        <v>13519.33913380207</v>
      </c>
      <c r="O221" s="50">
        <v>27.624068550703925</v>
      </c>
      <c r="P221" s="19">
        <v>407260.0087070794</v>
      </c>
      <c r="Q221" s="19">
        <v>11636.000248773698</v>
      </c>
      <c r="R221" s="19">
        <v>13519.33913380207</v>
      </c>
      <c r="S221" s="18">
        <v>27.624068550703925</v>
      </c>
      <c r="T221" s="49">
        <v>640767.49766386196</v>
      </c>
      <c r="U221" s="36"/>
      <c r="V221" s="104">
        <v>1</v>
      </c>
      <c r="W221" s="105">
        <v>2</v>
      </c>
      <c r="X221" s="105">
        <v>3</v>
      </c>
      <c r="Y221" s="105">
        <v>3</v>
      </c>
      <c r="Z221" s="105">
        <v>4</v>
      </c>
      <c r="AA221" s="106">
        <v>2</v>
      </c>
      <c r="AB221" s="105">
        <v>3</v>
      </c>
      <c r="AC221" s="105">
        <v>4</v>
      </c>
      <c r="AD221" s="105">
        <v>4</v>
      </c>
      <c r="AE221" s="111">
        <v>4</v>
      </c>
      <c r="AF221" s="92">
        <f t="shared" si="24"/>
        <v>511.77289818879643</v>
      </c>
      <c r="AG221" s="93"/>
      <c r="AH221" s="94"/>
      <c r="AI221" s="95"/>
      <c r="AJ221" s="60" t="s">
        <v>58</v>
      </c>
      <c r="AK221" s="60">
        <f t="shared" si="25"/>
        <v>0.49</v>
      </c>
      <c r="AL221" s="20">
        <f>IF(head!F$48="S235",235,IF(head!F$48="S275",275,IF(head!F$48="S355",355,IF(head!F$48="S420",420,460))))^0.5*head!$I$40*1000/(S221*3.1416*210000^0.5)</f>
        <v>1.387676562419659</v>
      </c>
      <c r="AM221" s="20">
        <f t="shared" si="26"/>
        <v>1.7538038787372372</v>
      </c>
      <c r="AN221" s="20">
        <f t="shared" si="27"/>
        <v>0.3538233407660627</v>
      </c>
      <c r="AO221" s="21">
        <f>IF(head!F$48="S235",235,IF(head!F$48="S275",275,IF(head!F$48="S355",355,IF(head!F$48="S420",420,460))))*AN221*J221/1000</f>
        <v>44.376272638306574</v>
      </c>
      <c r="AP221" s="45" t="str">
        <f t="shared" si="22"/>
        <v>CF SHS 70 x 3</v>
      </c>
    </row>
    <row r="222" spans="1:42">
      <c r="A222" s="16" t="s">
        <v>231</v>
      </c>
      <c r="B222" s="31">
        <f t="shared" si="23"/>
        <v>63.251928089109327</v>
      </c>
      <c r="C222" s="17">
        <v>70</v>
      </c>
      <c r="D222" s="17">
        <v>70</v>
      </c>
      <c r="E222" s="216">
        <v>3</v>
      </c>
      <c r="F222" s="17"/>
      <c r="G222" s="17"/>
      <c r="H222" s="35">
        <v>6.1294605629283572</v>
      </c>
      <c r="I222" s="18">
        <v>6.2465840131753962</v>
      </c>
      <c r="J222" s="18">
        <v>780.82300164692447</v>
      </c>
      <c r="K222" s="18">
        <v>0.26969911184307749</v>
      </c>
      <c r="L222" s="49">
        <v>575266.40315359132</v>
      </c>
      <c r="M222" s="19">
        <v>16436.182947245466</v>
      </c>
      <c r="N222" s="19">
        <v>19415.867047760807</v>
      </c>
      <c r="O222" s="50">
        <v>27.143022475459134</v>
      </c>
      <c r="P222" s="19">
        <v>575266.40315359132</v>
      </c>
      <c r="Q222" s="19">
        <v>16436.182947245466</v>
      </c>
      <c r="R222" s="19">
        <v>19415.867047760807</v>
      </c>
      <c r="S222" s="18">
        <v>27.143022475459134</v>
      </c>
      <c r="T222" s="49">
        <v>926545.50453087594</v>
      </c>
      <c r="U222" s="36"/>
      <c r="V222" s="104">
        <v>1</v>
      </c>
      <c r="W222" s="105">
        <v>1</v>
      </c>
      <c r="X222" s="105">
        <v>1</v>
      </c>
      <c r="Y222" s="105">
        <v>1</v>
      </c>
      <c r="Z222" s="105">
        <v>1</v>
      </c>
      <c r="AA222" s="106">
        <v>1</v>
      </c>
      <c r="AB222" s="105">
        <v>1</v>
      </c>
      <c r="AC222" s="105">
        <v>1</v>
      </c>
      <c r="AD222" s="105">
        <v>1</v>
      </c>
      <c r="AE222" s="111">
        <v>1</v>
      </c>
      <c r="AF222" s="92">
        <f t="shared" si="24"/>
        <v>345.4036462478997</v>
      </c>
      <c r="AG222" s="93"/>
      <c r="AH222" s="94"/>
      <c r="AI222" s="95"/>
      <c r="AJ222" s="60" t="s">
        <v>58</v>
      </c>
      <c r="AK222" s="60">
        <f t="shared" si="25"/>
        <v>0.49</v>
      </c>
      <c r="AL222" s="20">
        <f>IF(head!F$48="S235",235,IF(head!F$48="S275",275,IF(head!F$48="S355",355,IF(head!F$48="S420",420,460))))^0.5*head!$I$40*1000/(S222*3.1416*210000^0.5)</f>
        <v>1.4122698576086785</v>
      </c>
      <c r="AM222" s="20">
        <f t="shared" si="26"/>
        <v>1.7942591904691447</v>
      </c>
      <c r="AN222" s="20">
        <f t="shared" si="27"/>
        <v>0.34470954395171505</v>
      </c>
      <c r="AO222" s="21">
        <f>IF(head!F$48="S235",235,IF(head!F$48="S275",275,IF(head!F$48="S355",355,IF(head!F$48="S420",420,460))))*AN222*J222/1000</f>
        <v>63.251928089109327</v>
      </c>
      <c r="AP222" s="45" t="str">
        <f t="shared" si="22"/>
        <v>CF SHS 70 x 4</v>
      </c>
    </row>
    <row r="223" spans="1:42">
      <c r="A223" s="16" t="s">
        <v>702</v>
      </c>
      <c r="B223" s="31">
        <f t="shared" si="23"/>
        <v>80.012575006024832</v>
      </c>
      <c r="C223" s="17">
        <v>70</v>
      </c>
      <c r="D223" s="17">
        <v>70</v>
      </c>
      <c r="E223" s="216">
        <v>4</v>
      </c>
      <c r="F223" s="17"/>
      <c r="G223" s="17"/>
      <c r="H223" s="35">
        <v>7.9661521118726339</v>
      </c>
      <c r="I223" s="18">
        <v>8.1183715789784809</v>
      </c>
      <c r="J223" s="18">
        <v>1014.79644737231</v>
      </c>
      <c r="K223" s="18">
        <v>0.2662654824574367</v>
      </c>
      <c r="L223" s="49">
        <v>721202.5390818601</v>
      </c>
      <c r="M223" s="19">
        <v>20605.786830910289</v>
      </c>
      <c r="N223" s="19">
        <v>24756.837412385707</v>
      </c>
      <c r="O223" s="50">
        <v>26.658711480496702</v>
      </c>
      <c r="P223" s="19">
        <v>721202.5390818601</v>
      </c>
      <c r="Q223" s="19">
        <v>20605.786830910289</v>
      </c>
      <c r="R223" s="19">
        <v>24756.837412385707</v>
      </c>
      <c r="S223" s="18">
        <v>26.658711480496702</v>
      </c>
      <c r="T223" s="49">
        <v>1188621.9245943299</v>
      </c>
      <c r="U223" s="36"/>
      <c r="V223" s="104">
        <v>1</v>
      </c>
      <c r="W223" s="105">
        <v>1</v>
      </c>
      <c r="X223" s="105">
        <v>1</v>
      </c>
      <c r="Y223" s="105">
        <v>1</v>
      </c>
      <c r="Z223" s="105">
        <v>1</v>
      </c>
      <c r="AA223" s="106">
        <v>1</v>
      </c>
      <c r="AB223" s="105">
        <v>1</v>
      </c>
      <c r="AC223" s="105">
        <v>1</v>
      </c>
      <c r="AD223" s="105">
        <v>1</v>
      </c>
      <c r="AE223" s="111">
        <v>1</v>
      </c>
      <c r="AF223" s="92">
        <f t="shared" si="24"/>
        <v>262.38314407475337</v>
      </c>
      <c r="AG223" s="93"/>
      <c r="AH223" s="94"/>
      <c r="AI223" s="95"/>
      <c r="AJ223" s="60" t="s">
        <v>58</v>
      </c>
      <c r="AK223" s="60">
        <f t="shared" si="25"/>
        <v>0.49</v>
      </c>
      <c r="AL223" s="20">
        <f>IF(head!F$48="S235",235,IF(head!F$48="S275",275,IF(head!F$48="S355",355,IF(head!F$48="S420",420,460))))^0.5*head!$I$40*1000/(S223*3.1416*210000^0.5)</f>
        <v>1.4379266797845855</v>
      </c>
      <c r="AM223" s="20">
        <f t="shared" si="26"/>
        <v>1.8371086047653846</v>
      </c>
      <c r="AN223" s="20">
        <f t="shared" si="27"/>
        <v>0.33551461818816719</v>
      </c>
      <c r="AO223" s="21">
        <f>IF(head!F$48="S235",235,IF(head!F$48="S275",275,IF(head!F$48="S355",355,IF(head!F$48="S420",420,460))))*AN223*J223/1000</f>
        <v>80.012575006024832</v>
      </c>
      <c r="AP223" s="45" t="str">
        <f t="shared" si="22"/>
        <v>CF SHS 70 x 5</v>
      </c>
    </row>
    <row r="224" spans="1:42">
      <c r="A224" s="16" t="s">
        <v>703</v>
      </c>
      <c r="B224" s="31">
        <f t="shared" si="23"/>
        <v>94.730409900430516</v>
      </c>
      <c r="C224" s="17">
        <v>70</v>
      </c>
      <c r="D224" s="17">
        <v>70</v>
      </c>
      <c r="E224" s="216">
        <v>5</v>
      </c>
      <c r="F224" s="17"/>
      <c r="G224" s="17"/>
      <c r="H224" s="35">
        <v>9.6996126748009903</v>
      </c>
      <c r="I224" s="18">
        <v>9.8849555921538759</v>
      </c>
      <c r="J224" s="18">
        <v>1235.6194490192345</v>
      </c>
      <c r="K224" s="18">
        <v>0.26283185307179585</v>
      </c>
      <c r="L224" s="49">
        <v>846291.93008553924</v>
      </c>
      <c r="M224" s="19">
        <v>24179.769431015407</v>
      </c>
      <c r="N224" s="19">
        <v>29557.152892147529</v>
      </c>
      <c r="O224" s="50">
        <v>26.170844199417648</v>
      </c>
      <c r="P224" s="19">
        <v>846291.93008553924</v>
      </c>
      <c r="Q224" s="19">
        <v>24179.769431015407</v>
      </c>
      <c r="R224" s="19">
        <v>29557.152892147529</v>
      </c>
      <c r="S224" s="18">
        <v>26.170844199417648</v>
      </c>
      <c r="T224" s="49">
        <v>1426502.3790372799</v>
      </c>
      <c r="U224" s="36"/>
      <c r="V224" s="104">
        <v>1</v>
      </c>
      <c r="W224" s="105">
        <v>1</v>
      </c>
      <c r="X224" s="105">
        <v>1</v>
      </c>
      <c r="Y224" s="105">
        <v>1</v>
      </c>
      <c r="Z224" s="105">
        <v>1</v>
      </c>
      <c r="AA224" s="106">
        <v>1</v>
      </c>
      <c r="AB224" s="105">
        <v>1</v>
      </c>
      <c r="AC224" s="105">
        <v>1</v>
      </c>
      <c r="AD224" s="105">
        <v>1</v>
      </c>
      <c r="AE224" s="111">
        <v>1</v>
      </c>
      <c r="AF224" s="92">
        <f t="shared" si="24"/>
        <v>212.71262222395177</v>
      </c>
      <c r="AG224" s="93"/>
      <c r="AH224" s="94"/>
      <c r="AI224" s="95"/>
      <c r="AJ224" s="60" t="s">
        <v>58</v>
      </c>
      <c r="AK224" s="60">
        <f t="shared" si="25"/>
        <v>0.49</v>
      </c>
      <c r="AL224" s="20">
        <f>IF(head!F$48="S235",235,IF(head!F$48="S275",275,IF(head!F$48="S355",355,IF(head!F$48="S420",420,460))))^0.5*head!$I$40*1000/(S224*3.1416*210000^0.5)</f>
        <v>1.46473198168131</v>
      </c>
      <c r="AM224" s="20">
        <f t="shared" si="26"/>
        <v>1.8825792245919497</v>
      </c>
      <c r="AN224" s="20">
        <f t="shared" si="27"/>
        <v>0.32623970718155915</v>
      </c>
      <c r="AO224" s="21">
        <f>IF(head!F$48="S235",235,IF(head!F$48="S275",275,IF(head!F$48="S355",355,IF(head!F$48="S420",420,460))))*AN224*J224/1000</f>
        <v>94.730409900430516</v>
      </c>
      <c r="AP224" s="45" t="str">
        <f t="shared" si="22"/>
        <v>CF SHS 70 x 6</v>
      </c>
    </row>
    <row r="225" spans="1:42">
      <c r="A225" s="16" t="s">
        <v>704</v>
      </c>
      <c r="B225" s="31">
        <f t="shared" si="23"/>
        <v>107.47926033562095</v>
      </c>
      <c r="C225" s="17">
        <v>70</v>
      </c>
      <c r="D225" s="17">
        <v>70</v>
      </c>
      <c r="E225" s="216">
        <v>6</v>
      </c>
      <c r="F225" s="17"/>
      <c r="G225" s="17"/>
      <c r="H225" s="35">
        <v>11.329842251713426</v>
      </c>
      <c r="I225" s="18">
        <v>11.54633605270158</v>
      </c>
      <c r="J225" s="18">
        <v>1443.2920065876976</v>
      </c>
      <c r="K225" s="18">
        <v>0.25939822368615501</v>
      </c>
      <c r="L225" s="49">
        <v>951729.61178133846</v>
      </c>
      <c r="M225" s="19">
        <v>27192.274622323956</v>
      </c>
      <c r="N225" s="19">
        <v>33831.716151517052</v>
      </c>
      <c r="O225" s="50">
        <v>25.679093453976325</v>
      </c>
      <c r="P225" s="19">
        <v>951729.61178133846</v>
      </c>
      <c r="Q225" s="19">
        <v>27192.274622323956</v>
      </c>
      <c r="R225" s="19">
        <v>33831.716151517052</v>
      </c>
      <c r="S225" s="18">
        <v>25.679093453976325</v>
      </c>
      <c r="T225" s="49">
        <v>1639687.1878260199</v>
      </c>
      <c r="U225" s="36"/>
      <c r="V225" s="104">
        <v>1</v>
      </c>
      <c r="W225" s="105">
        <v>1</v>
      </c>
      <c r="X225" s="105">
        <v>1</v>
      </c>
      <c r="Y225" s="105">
        <v>1</v>
      </c>
      <c r="Z225" s="105">
        <v>1</v>
      </c>
      <c r="AA225" s="106">
        <v>1</v>
      </c>
      <c r="AB225" s="105">
        <v>1</v>
      </c>
      <c r="AC225" s="105">
        <v>1</v>
      </c>
      <c r="AD225" s="105">
        <v>1</v>
      </c>
      <c r="AE225" s="111">
        <v>1</v>
      </c>
      <c r="AF225" s="92">
        <f t="shared" si="24"/>
        <v>179.7267791286651</v>
      </c>
      <c r="AG225" s="93"/>
      <c r="AH225" s="94"/>
      <c r="AI225" s="95"/>
      <c r="AJ225" s="60" t="s">
        <v>58</v>
      </c>
      <c r="AK225" s="60">
        <f t="shared" si="25"/>
        <v>0.49</v>
      </c>
      <c r="AL225" s="20">
        <f>IF(head!F$48="S235",235,IF(head!F$48="S275",275,IF(head!F$48="S355",355,IF(head!F$48="S420",420,460))))^0.5*head!$I$40*1000/(S225*3.1416*210000^0.5)</f>
        <v>1.4927813770057388</v>
      </c>
      <c r="AM225" s="20">
        <f t="shared" si="26"/>
        <v>1.9309295571339808</v>
      </c>
      <c r="AN225" s="20">
        <f t="shared" si="27"/>
        <v>0.31688567007377344</v>
      </c>
      <c r="AO225" s="21">
        <f>IF(head!F$48="S235",235,IF(head!F$48="S275",275,IF(head!F$48="S355",355,IF(head!F$48="S420",420,460))))*AN225*J225/1000</f>
        <v>107.47926033562095</v>
      </c>
      <c r="AP225" s="45" t="str">
        <f t="shared" si="22"/>
        <v>CF SHS 80 x 3</v>
      </c>
    </row>
    <row r="226" spans="1:42">
      <c r="A226" s="16" t="s">
        <v>232</v>
      </c>
      <c r="B226" s="31">
        <f t="shared" si="23"/>
        <v>89.086760276958358</v>
      </c>
      <c r="C226" s="17">
        <v>80</v>
      </c>
      <c r="D226" s="17">
        <v>80</v>
      </c>
      <c r="E226" s="216">
        <v>3</v>
      </c>
      <c r="F226" s="17"/>
      <c r="G226" s="17"/>
      <c r="H226" s="35">
        <v>7.0714605629283565</v>
      </c>
      <c r="I226" s="18">
        <v>7.2065840131753953</v>
      </c>
      <c r="J226" s="18">
        <v>900.82300164692447</v>
      </c>
      <c r="K226" s="18">
        <v>0.30969911184307752</v>
      </c>
      <c r="L226" s="49">
        <v>878425.64867237257</v>
      </c>
      <c r="M226" s="19">
        <v>21960.641216809316</v>
      </c>
      <c r="N226" s="19">
        <v>25779.982055995431</v>
      </c>
      <c r="O226" s="50">
        <v>31.227180281315597</v>
      </c>
      <c r="P226" s="19">
        <v>878425.64867237257</v>
      </c>
      <c r="Q226" s="19">
        <v>21960.641216809316</v>
      </c>
      <c r="R226" s="19">
        <v>25779.982055995431</v>
      </c>
      <c r="S226" s="18">
        <v>31.227180281315597</v>
      </c>
      <c r="T226" s="49">
        <v>1402518.4668239499</v>
      </c>
      <c r="U226" s="36"/>
      <c r="V226" s="104">
        <v>1</v>
      </c>
      <c r="W226" s="105">
        <v>1</v>
      </c>
      <c r="X226" s="105">
        <v>1</v>
      </c>
      <c r="Y226" s="105">
        <v>1</v>
      </c>
      <c r="Z226" s="105">
        <v>1</v>
      </c>
      <c r="AA226" s="106">
        <v>1</v>
      </c>
      <c r="AB226" s="105">
        <v>1</v>
      </c>
      <c r="AC226" s="105">
        <v>1</v>
      </c>
      <c r="AD226" s="105">
        <v>2</v>
      </c>
      <c r="AE226" s="111">
        <v>2</v>
      </c>
      <c r="AF226" s="92">
        <f t="shared" si="24"/>
        <v>343.79574153509833</v>
      </c>
      <c r="AG226" s="93"/>
      <c r="AH226" s="94"/>
      <c r="AI226" s="95"/>
      <c r="AJ226" s="60" t="s">
        <v>58</v>
      </c>
      <c r="AK226" s="60">
        <f t="shared" si="25"/>
        <v>0.49</v>
      </c>
      <c r="AL226" s="20">
        <f>IF(head!F$48="S235",235,IF(head!F$48="S275",275,IF(head!F$48="S355",355,IF(head!F$48="S420",420,460))))^0.5*head!$I$40*1000/(S226*3.1416*210000^0.5)</f>
        <v>1.2275611227511976</v>
      </c>
      <c r="AM226" s="20">
        <f t="shared" si="26"/>
        <v>1.5052056301191339</v>
      </c>
      <c r="AN226" s="20">
        <f t="shared" si="27"/>
        <v>0.420829170913879</v>
      </c>
      <c r="AO226" s="21">
        <f>IF(head!F$48="S235",235,IF(head!F$48="S275",275,IF(head!F$48="S355",355,IF(head!F$48="S420",420,460))))*AN226*J226/1000</f>
        <v>89.086760276958358</v>
      </c>
      <c r="AP226" s="45" t="str">
        <f t="shared" si="22"/>
        <v>CF SHS 80 x 4</v>
      </c>
    </row>
    <row r="227" spans="1:42">
      <c r="A227" s="16" t="s">
        <v>233</v>
      </c>
      <c r="B227" s="31">
        <f t="shared" si="23"/>
        <v>113.75154478275127</v>
      </c>
      <c r="C227" s="17">
        <v>80</v>
      </c>
      <c r="D227" s="17">
        <v>80</v>
      </c>
      <c r="E227" s="216">
        <v>4</v>
      </c>
      <c r="F227" s="17"/>
      <c r="G227" s="17"/>
      <c r="H227" s="35">
        <v>9.2221521118726333</v>
      </c>
      <c r="I227" s="18">
        <v>9.3983715789784803</v>
      </c>
      <c r="J227" s="18">
        <v>1174.79644737231</v>
      </c>
      <c r="K227" s="18">
        <v>0.30626548245743668</v>
      </c>
      <c r="L227" s="49">
        <v>1110434.1577233586</v>
      </c>
      <c r="M227" s="19">
        <v>27760.853943083966</v>
      </c>
      <c r="N227" s="19">
        <v>33070.819649247256</v>
      </c>
      <c r="O227" s="50">
        <v>30.744334313344876</v>
      </c>
      <c r="P227" s="19">
        <v>1110434.1577233586</v>
      </c>
      <c r="Q227" s="19">
        <v>27760.853943083966</v>
      </c>
      <c r="R227" s="19">
        <v>33070.819649247256</v>
      </c>
      <c r="S227" s="18">
        <v>30.744334313344876</v>
      </c>
      <c r="T227" s="49">
        <v>1809297.5793061501</v>
      </c>
      <c r="U227" s="36"/>
      <c r="V227" s="104">
        <v>1</v>
      </c>
      <c r="W227" s="105">
        <v>1</v>
      </c>
      <c r="X227" s="105">
        <v>1</v>
      </c>
      <c r="Y227" s="105">
        <v>1</v>
      </c>
      <c r="Z227" s="105">
        <v>1</v>
      </c>
      <c r="AA227" s="106">
        <v>1</v>
      </c>
      <c r="AB227" s="105">
        <v>1</v>
      </c>
      <c r="AC227" s="105">
        <v>1</v>
      </c>
      <c r="AD227" s="105">
        <v>1</v>
      </c>
      <c r="AE227" s="111">
        <v>1</v>
      </c>
      <c r="AF227" s="92">
        <f t="shared" si="24"/>
        <v>260.69663654709427</v>
      </c>
      <c r="AG227" s="93"/>
      <c r="AH227" s="94"/>
      <c r="AI227" s="95"/>
      <c r="AJ227" s="60" t="s">
        <v>58</v>
      </c>
      <c r="AK227" s="60">
        <f t="shared" si="25"/>
        <v>0.49</v>
      </c>
      <c r="AL227" s="20">
        <f>IF(head!F$48="S235",235,IF(head!F$48="S275",275,IF(head!F$48="S355",355,IF(head!F$48="S420",420,460))))^0.5*head!$I$40*1000/(S227*3.1416*210000^0.5)</f>
        <v>1.2468402176412356</v>
      </c>
      <c r="AM227" s="20">
        <f t="shared" si="26"/>
        <v>1.5337811174859248</v>
      </c>
      <c r="AN227" s="20">
        <f t="shared" si="27"/>
        <v>0.41202808181604045</v>
      </c>
      <c r="AO227" s="21">
        <f>IF(head!F$48="S235",235,IF(head!F$48="S275",275,IF(head!F$48="S355",355,IF(head!F$48="S420",420,460))))*AN227*J227/1000</f>
        <v>113.75154478275127</v>
      </c>
      <c r="AP227" s="45" t="str">
        <f t="shared" si="22"/>
        <v>CF SHS 80 x 5</v>
      </c>
    </row>
    <row r="228" spans="1:42">
      <c r="A228" s="16" t="s">
        <v>705</v>
      </c>
      <c r="B228" s="31">
        <f t="shared" si="23"/>
        <v>135.9962092174037</v>
      </c>
      <c r="C228" s="17">
        <v>80</v>
      </c>
      <c r="D228" s="17">
        <v>80</v>
      </c>
      <c r="E228" s="216">
        <v>5</v>
      </c>
      <c r="F228" s="17"/>
      <c r="G228" s="17"/>
      <c r="H228" s="35">
        <v>11.269612674800989</v>
      </c>
      <c r="I228" s="18">
        <v>11.484955592153874</v>
      </c>
      <c r="J228" s="18">
        <v>1435.6194490192345</v>
      </c>
      <c r="K228" s="18">
        <v>0.30283185307179589</v>
      </c>
      <c r="L228" s="49">
        <v>1314420.6118991622</v>
      </c>
      <c r="M228" s="19">
        <v>32860.515297479054</v>
      </c>
      <c r="N228" s="19">
        <v>39735.250137243696</v>
      </c>
      <c r="O228" s="50">
        <v>30.258508273605536</v>
      </c>
      <c r="P228" s="19">
        <v>1314420.6118991622</v>
      </c>
      <c r="Q228" s="19">
        <v>32860.515297479054</v>
      </c>
      <c r="R228" s="19">
        <v>39735.250137243696</v>
      </c>
      <c r="S228" s="18">
        <v>30.258508273605536</v>
      </c>
      <c r="T228" s="49">
        <v>2184799.4225967298</v>
      </c>
      <c r="U228" s="36"/>
      <c r="V228" s="104">
        <v>1</v>
      </c>
      <c r="W228" s="105">
        <v>1</v>
      </c>
      <c r="X228" s="105">
        <v>1</v>
      </c>
      <c r="Y228" s="105">
        <v>1</v>
      </c>
      <c r="Z228" s="105">
        <v>1</v>
      </c>
      <c r="AA228" s="106">
        <v>1</v>
      </c>
      <c r="AB228" s="105">
        <v>1</v>
      </c>
      <c r="AC228" s="105">
        <v>1</v>
      </c>
      <c r="AD228" s="105">
        <v>1</v>
      </c>
      <c r="AE228" s="111">
        <v>1</v>
      </c>
      <c r="AF228" s="92">
        <f t="shared" si="24"/>
        <v>210.94159268926046</v>
      </c>
      <c r="AG228" s="93"/>
      <c r="AH228" s="94"/>
      <c r="AI228" s="95"/>
      <c r="AJ228" s="60" t="s">
        <v>58</v>
      </c>
      <c r="AK228" s="60">
        <f t="shared" ref="AK228:AK289" si="28">IF(AJ228="a0",0.13,IF(AJ228="a",0.21,IF(AJ228="b",0.34,IF(AJ228="c",0.49,0.76))))</f>
        <v>0.49</v>
      </c>
      <c r="AL228" s="20">
        <f>IF(head!F$48="S235",235,IF(head!F$48="S275",275,IF(head!F$48="S355",355,IF(head!F$48="S420",420,460))))^0.5*head!$I$40*1000/(S228*3.1416*210000^0.5)</f>
        <v>1.2668592959000526</v>
      </c>
      <c r="AM228" s="20">
        <f t="shared" ref="AM228:AM289" si="29">0.5*(1+AK228*(AL228-0.2)+AL228^2)</f>
        <v>1.5638467652997015</v>
      </c>
      <c r="AN228" s="20">
        <f t="shared" ref="AN228:AN289" si="30">IF(AL228&lt;=0.2,1,1/(AM228+(AM228^2-AL228^2)^0.5))</f>
        <v>0.40310632017482101</v>
      </c>
      <c r="AO228" s="21">
        <f>IF(head!F$48="S235",235,IF(head!F$48="S275",275,IF(head!F$48="S355",355,IF(head!F$48="S420",420,460))))*AN228*J228/1000</f>
        <v>135.9962092174037</v>
      </c>
      <c r="AP228" s="45" t="str">
        <f t="shared" ref="AP228:AP289" si="31">A229</f>
        <v>CF SHS 80 x 6</v>
      </c>
    </row>
    <row r="229" spans="1:42">
      <c r="A229" s="16" t="s">
        <v>706</v>
      </c>
      <c r="B229" s="31">
        <f t="shared" si="23"/>
        <v>155.88133825938991</v>
      </c>
      <c r="C229" s="17">
        <v>80</v>
      </c>
      <c r="D229" s="17">
        <v>80</v>
      </c>
      <c r="E229" s="216">
        <v>6</v>
      </c>
      <c r="F229" s="17"/>
      <c r="G229" s="17"/>
      <c r="H229" s="35">
        <v>13.213842251713427</v>
      </c>
      <c r="I229" s="18">
        <v>13.466336052701582</v>
      </c>
      <c r="J229" s="18">
        <v>1683.2920065876976</v>
      </c>
      <c r="K229" s="18">
        <v>0.29939822368615499</v>
      </c>
      <c r="L229" s="49">
        <v>1491769.0734612015</v>
      </c>
      <c r="M229" s="19">
        <v>37294.226836530033</v>
      </c>
      <c r="N229" s="19">
        <v>45788.176184455537</v>
      </c>
      <c r="O229" s="50">
        <v>29.76946769412978</v>
      </c>
      <c r="P229" s="19">
        <v>1491769.0734612015</v>
      </c>
      <c r="Q229" s="19">
        <v>37294.226836530033</v>
      </c>
      <c r="R229" s="19">
        <v>45788.176184455537</v>
      </c>
      <c r="S229" s="18">
        <v>29.76946769412978</v>
      </c>
      <c r="T229" s="49">
        <v>2528453.9325885801</v>
      </c>
      <c r="U229" s="36"/>
      <c r="V229" s="104">
        <v>1</v>
      </c>
      <c r="W229" s="105">
        <v>1</v>
      </c>
      <c r="X229" s="105">
        <v>1</v>
      </c>
      <c r="Y229" s="105">
        <v>1</v>
      </c>
      <c r="Z229" s="105">
        <v>1</v>
      </c>
      <c r="AA229" s="106">
        <v>1</v>
      </c>
      <c r="AB229" s="105">
        <v>1</v>
      </c>
      <c r="AC229" s="105">
        <v>1</v>
      </c>
      <c r="AD229" s="105">
        <v>1</v>
      </c>
      <c r="AE229" s="111">
        <v>1</v>
      </c>
      <c r="AF229" s="92">
        <f t="shared" si="24"/>
        <v>177.86469757738772</v>
      </c>
      <c r="AG229" s="93"/>
      <c r="AH229" s="94"/>
      <c r="AI229" s="95"/>
      <c r="AJ229" s="60" t="s">
        <v>58</v>
      </c>
      <c r="AK229" s="60">
        <f t="shared" si="28"/>
        <v>0.49</v>
      </c>
      <c r="AL229" s="20">
        <f>IF(head!F$48="S235",235,IF(head!F$48="S275",275,IF(head!F$48="S355",355,IF(head!F$48="S420",420,460))))^0.5*head!$I$40*1000/(S229*3.1416*210000^0.5)</f>
        <v>1.2876707397104297</v>
      </c>
      <c r="AM229" s="20">
        <f t="shared" si="29"/>
        <v>1.5955272981822577</v>
      </c>
      <c r="AN229" s="20">
        <f t="shared" si="30"/>
        <v>0.39406403705417931</v>
      </c>
      <c r="AO229" s="21">
        <f>IF(head!F$48="S235",235,IF(head!F$48="S275",275,IF(head!F$48="S355",355,IF(head!F$48="S420",420,460))))*AN229*J229/1000</f>
        <v>155.88133825938991</v>
      </c>
      <c r="AP229" s="45" t="str">
        <f t="shared" si="31"/>
        <v>CF SHS 80 x 8</v>
      </c>
    </row>
    <row r="230" spans="1:42">
      <c r="A230" s="16" t="s">
        <v>707</v>
      </c>
      <c r="B230" s="31">
        <f t="shared" si="23"/>
        <v>180.68436638467975</v>
      </c>
      <c r="C230" s="17">
        <v>80</v>
      </c>
      <c r="D230" s="17">
        <v>80</v>
      </c>
      <c r="E230" s="216">
        <v>8</v>
      </c>
      <c r="F230" s="17"/>
      <c r="G230" s="17"/>
      <c r="H230" s="35">
        <v>16.361344596654046</v>
      </c>
      <c r="I230" s="18">
        <v>16.673981754551892</v>
      </c>
      <c r="J230" s="18">
        <v>2084.247719318987</v>
      </c>
      <c r="K230" s="18">
        <v>0.28566370614359177</v>
      </c>
      <c r="L230" s="49">
        <v>1683770.1108883107</v>
      </c>
      <c r="M230" s="19">
        <v>42094.252772207765</v>
      </c>
      <c r="N230" s="19">
        <v>53887.621053046409</v>
      </c>
      <c r="O230" s="50">
        <v>28.422791583010692</v>
      </c>
      <c r="P230" s="19">
        <v>1683770.1108883107</v>
      </c>
      <c r="Q230" s="19">
        <v>42094.252772207765</v>
      </c>
      <c r="R230" s="19">
        <v>53887.621053046409</v>
      </c>
      <c r="S230" s="18">
        <v>28.422791583010692</v>
      </c>
      <c r="T230" s="49">
        <v>3072938.3775841901</v>
      </c>
      <c r="U230" s="36"/>
      <c r="V230" s="104">
        <v>1</v>
      </c>
      <c r="W230" s="105">
        <v>1</v>
      </c>
      <c r="X230" s="105">
        <v>1</v>
      </c>
      <c r="Y230" s="105">
        <v>1</v>
      </c>
      <c r="Z230" s="105">
        <v>1</v>
      </c>
      <c r="AA230" s="106">
        <v>1</v>
      </c>
      <c r="AB230" s="105">
        <v>1</v>
      </c>
      <c r="AC230" s="105">
        <v>1</v>
      </c>
      <c r="AD230" s="105">
        <v>1</v>
      </c>
      <c r="AE230" s="111">
        <v>1</v>
      </c>
      <c r="AF230" s="92">
        <f t="shared" si="24"/>
        <v>137.05842328421994</v>
      </c>
      <c r="AG230" s="93"/>
      <c r="AH230" s="94"/>
      <c r="AI230" s="95"/>
      <c r="AJ230" s="60" t="s">
        <v>58</v>
      </c>
      <c r="AK230" s="60">
        <f t="shared" si="28"/>
        <v>0.49</v>
      </c>
      <c r="AL230" s="20">
        <f>IF(head!F$48="S235",235,IF(head!F$48="S275",275,IF(head!F$48="S355",355,IF(head!F$48="S420",420,460))))^0.5*head!$I$40*1000/(S230*3.1416*210000^0.5)</f>
        <v>1.3486807717155755</v>
      </c>
      <c r="AM230" s="20">
        <f t="shared" si="29"/>
        <v>1.6908967010679763</v>
      </c>
      <c r="AN230" s="20">
        <f t="shared" si="30"/>
        <v>0.36889551902273365</v>
      </c>
      <c r="AO230" s="21">
        <f>IF(head!F$48="S235",235,IF(head!F$48="S275",275,IF(head!F$48="S355",355,IF(head!F$48="S420",420,460))))*AN230*J230/1000</f>
        <v>180.68436638467975</v>
      </c>
      <c r="AP230" s="45" t="str">
        <f t="shared" si="31"/>
        <v>CF SHS 90 x 3</v>
      </c>
    </row>
    <row r="231" spans="1:42">
      <c r="A231" s="16" t="s">
        <v>708</v>
      </c>
      <c r="B231" s="31">
        <f t="shared" si="23"/>
        <v>118.01921485552067</v>
      </c>
      <c r="C231" s="17">
        <v>90</v>
      </c>
      <c r="D231" s="17">
        <v>90</v>
      </c>
      <c r="E231" s="216">
        <v>3</v>
      </c>
      <c r="F231" s="17"/>
      <c r="G231" s="17"/>
      <c r="H231" s="35">
        <v>8.0134605629283566</v>
      </c>
      <c r="I231" s="18">
        <v>8.1665840131753953</v>
      </c>
      <c r="J231" s="18">
        <v>1020.8230016469245</v>
      </c>
      <c r="K231" s="18">
        <v>0.3496991118430775</v>
      </c>
      <c r="L231" s="49">
        <v>1272826.0442735001</v>
      </c>
      <c r="M231" s="19">
        <v>28285.023206077782</v>
      </c>
      <c r="N231" s="19">
        <v>33044.097064230053</v>
      </c>
      <c r="O231" s="50">
        <v>35.310941956358604</v>
      </c>
      <c r="P231" s="19">
        <v>1272826.0442735001</v>
      </c>
      <c r="Q231" s="19">
        <v>28285.023206077782</v>
      </c>
      <c r="R231" s="19">
        <v>33044.097064230053</v>
      </c>
      <c r="S231" s="18">
        <v>35.310941956358604</v>
      </c>
      <c r="T231" s="49">
        <v>2018389.8425640101</v>
      </c>
      <c r="U231" s="36"/>
      <c r="V231" s="104">
        <v>1</v>
      </c>
      <c r="W231" s="105">
        <v>1</v>
      </c>
      <c r="X231" s="105">
        <v>1</v>
      </c>
      <c r="Y231" s="105">
        <v>2</v>
      </c>
      <c r="Z231" s="105">
        <v>2</v>
      </c>
      <c r="AA231" s="106">
        <v>1</v>
      </c>
      <c r="AB231" s="105">
        <v>2</v>
      </c>
      <c r="AC231" s="105">
        <v>2</v>
      </c>
      <c r="AD231" s="105">
        <v>3</v>
      </c>
      <c r="AE231" s="111">
        <v>4</v>
      </c>
      <c r="AF231" s="92">
        <f t="shared" si="24"/>
        <v>342.56586232764874</v>
      </c>
      <c r="AG231" s="93"/>
      <c r="AH231" s="94"/>
      <c r="AI231" s="95"/>
      <c r="AJ231" s="60" t="s">
        <v>58</v>
      </c>
      <c r="AK231" s="60">
        <f t="shared" si="28"/>
        <v>0.49</v>
      </c>
      <c r="AL231" s="20">
        <f>IF(head!F$48="S235",235,IF(head!F$48="S275",275,IF(head!F$48="S355",355,IF(head!F$48="S420",420,460))))^0.5*head!$I$40*1000/(S231*3.1416*210000^0.5)</f>
        <v>1.085591897657745</v>
      </c>
      <c r="AM231" s="20">
        <f t="shared" si="29"/>
        <v>1.3062248990562195</v>
      </c>
      <c r="AN231" s="20">
        <f t="shared" si="30"/>
        <v>0.49196523207929249</v>
      </c>
      <c r="AO231" s="21">
        <f>IF(head!F$48="S235",235,IF(head!F$48="S275",275,IF(head!F$48="S355",355,IF(head!F$48="S420",420,460))))*AN231*J231/1000</f>
        <v>118.01921485552067</v>
      </c>
      <c r="AP231" s="45" t="str">
        <f t="shared" si="31"/>
        <v>CF SHS 90 x 4</v>
      </c>
    </row>
    <row r="232" spans="1:42">
      <c r="A232" s="16" t="s">
        <v>234</v>
      </c>
      <c r="B232" s="31">
        <f t="shared" si="23"/>
        <v>151.79599315186761</v>
      </c>
      <c r="C232" s="17">
        <v>90</v>
      </c>
      <c r="D232" s="17">
        <v>90</v>
      </c>
      <c r="E232" s="216">
        <v>4</v>
      </c>
      <c r="F232" s="17"/>
      <c r="G232" s="17"/>
      <c r="H232" s="35">
        <v>10.478152111872634</v>
      </c>
      <c r="I232" s="18">
        <v>10.67837157897848</v>
      </c>
      <c r="J232" s="18">
        <v>1334.79644737231</v>
      </c>
      <c r="K232" s="18">
        <v>0.34626548245743671</v>
      </c>
      <c r="L232" s="49">
        <v>1619205.5987334719</v>
      </c>
      <c r="M232" s="19">
        <v>35982.346638521602</v>
      </c>
      <c r="N232" s="19">
        <v>42584.801886108806</v>
      </c>
      <c r="O232" s="50">
        <v>34.82919825221083</v>
      </c>
      <c r="P232" s="19">
        <v>1619205.5987334719</v>
      </c>
      <c r="Q232" s="19">
        <v>35982.346638521602</v>
      </c>
      <c r="R232" s="19">
        <v>42584.801886108806</v>
      </c>
      <c r="S232" s="18">
        <v>34.82919825221083</v>
      </c>
      <c r="T232" s="49">
        <v>2614685.3529872298</v>
      </c>
      <c r="U232" s="36"/>
      <c r="V232" s="104">
        <v>1</v>
      </c>
      <c r="W232" s="105">
        <v>1</v>
      </c>
      <c r="X232" s="105">
        <v>1</v>
      </c>
      <c r="Y232" s="105">
        <v>1</v>
      </c>
      <c r="Z232" s="105">
        <v>1</v>
      </c>
      <c r="AA232" s="106">
        <v>1</v>
      </c>
      <c r="AB232" s="105">
        <v>1</v>
      </c>
      <c r="AC232" s="105">
        <v>1</v>
      </c>
      <c r="AD232" s="105">
        <v>1</v>
      </c>
      <c r="AE232" s="111">
        <v>1</v>
      </c>
      <c r="AF232" s="92">
        <f t="shared" si="24"/>
        <v>259.41444715341987</v>
      </c>
      <c r="AG232" s="93"/>
      <c r="AH232" s="94"/>
      <c r="AI232" s="95"/>
      <c r="AJ232" s="60" t="s">
        <v>58</v>
      </c>
      <c r="AK232" s="60">
        <f t="shared" si="28"/>
        <v>0.49</v>
      </c>
      <c r="AL232" s="20">
        <f>IF(head!F$48="S235",235,IF(head!F$48="S275",275,IF(head!F$48="S355",355,IF(head!F$48="S420",420,460))))^0.5*head!$I$40*1000/(S232*3.1416*210000^0.5)</f>
        <v>1.100607375711055</v>
      </c>
      <c r="AM232" s="20">
        <f t="shared" si="29"/>
        <v>1.3263171047839961</v>
      </c>
      <c r="AN232" s="20">
        <f t="shared" si="30"/>
        <v>0.48392426999826754</v>
      </c>
      <c r="AO232" s="21">
        <f>IF(head!F$48="S235",235,IF(head!F$48="S275",275,IF(head!F$48="S355",355,IF(head!F$48="S420",420,460))))*AN232*J232/1000</f>
        <v>151.79599315186761</v>
      </c>
      <c r="AP232" s="45" t="str">
        <f t="shared" si="31"/>
        <v>CF SHS 90 x 5</v>
      </c>
    </row>
    <row r="233" spans="1:42">
      <c r="A233" s="16" t="s">
        <v>709</v>
      </c>
      <c r="B233" s="31">
        <f t="shared" si="23"/>
        <v>182.85976848430712</v>
      </c>
      <c r="C233" s="17">
        <v>90</v>
      </c>
      <c r="D233" s="17">
        <v>90</v>
      </c>
      <c r="E233" s="216">
        <v>5</v>
      </c>
      <c r="F233" s="17"/>
      <c r="G233" s="17"/>
      <c r="H233" s="35">
        <v>12.839612674800989</v>
      </c>
      <c r="I233" s="18">
        <v>13.084955592153873</v>
      </c>
      <c r="J233" s="18">
        <v>1635.6194490192345</v>
      </c>
      <c r="K233" s="18">
        <v>0.34283185307179587</v>
      </c>
      <c r="L233" s="49">
        <v>1929330.2661637464</v>
      </c>
      <c r="M233" s="19">
        <v>42874.005914749912</v>
      </c>
      <c r="N233" s="19">
        <v>51413.347382339874</v>
      </c>
      <c r="O233" s="50">
        <v>34.344892045172244</v>
      </c>
      <c r="P233" s="19">
        <v>1929330.2661637464</v>
      </c>
      <c r="Q233" s="19">
        <v>42874.005914749912</v>
      </c>
      <c r="R233" s="19">
        <v>51413.347382339874</v>
      </c>
      <c r="S233" s="18">
        <v>34.344892045172244</v>
      </c>
      <c r="T233" s="49">
        <v>3171709.1959881005</v>
      </c>
      <c r="U233" s="36"/>
      <c r="V233" s="104">
        <v>1</v>
      </c>
      <c r="W233" s="105">
        <v>1</v>
      </c>
      <c r="X233" s="105">
        <v>1</v>
      </c>
      <c r="Y233" s="105">
        <v>1</v>
      </c>
      <c r="Z233" s="105">
        <v>1</v>
      </c>
      <c r="AA233" s="106">
        <v>1</v>
      </c>
      <c r="AB233" s="105">
        <v>1</v>
      </c>
      <c r="AC233" s="105">
        <v>1</v>
      </c>
      <c r="AD233" s="105">
        <v>1</v>
      </c>
      <c r="AE233" s="111">
        <v>1</v>
      </c>
      <c r="AF233" s="92">
        <f t="shared" si="24"/>
        <v>209.60367845794931</v>
      </c>
      <c r="AG233" s="93"/>
      <c r="AH233" s="94"/>
      <c r="AI233" s="95"/>
      <c r="AJ233" s="60" t="s">
        <v>58</v>
      </c>
      <c r="AK233" s="60">
        <f t="shared" si="28"/>
        <v>0.49</v>
      </c>
      <c r="AL233" s="20">
        <f>IF(head!F$48="S235",235,IF(head!F$48="S275",275,IF(head!F$48="S355",355,IF(head!F$48="S420",420,460))))^0.5*head!$I$40*1000/(S233*3.1416*210000^0.5)</f>
        <v>1.1161273250202053</v>
      </c>
      <c r="AM233" s="20">
        <f t="shared" si="29"/>
        <v>1.34732129745833</v>
      </c>
      <c r="AN233" s="20">
        <f t="shared" si="30"/>
        <v>0.47573821335268085</v>
      </c>
      <c r="AO233" s="21">
        <f>IF(head!F$48="S235",235,IF(head!F$48="S275",275,IF(head!F$48="S355",355,IF(head!F$48="S420",420,460))))*AN233*J233/1000</f>
        <v>182.85976848430712</v>
      </c>
      <c r="AP233" s="45" t="str">
        <f t="shared" si="31"/>
        <v>CF SHS 90 x 6</v>
      </c>
    </row>
    <row r="234" spans="1:42">
      <c r="A234" s="16" t="s">
        <v>710</v>
      </c>
      <c r="B234" s="31">
        <f t="shared" si="23"/>
        <v>211.25502637798326</v>
      </c>
      <c r="C234" s="17">
        <v>90</v>
      </c>
      <c r="D234" s="17">
        <v>90</v>
      </c>
      <c r="E234" s="216">
        <v>6</v>
      </c>
      <c r="F234" s="17"/>
      <c r="G234" s="17"/>
      <c r="H234" s="35">
        <v>15.097842251713427</v>
      </c>
      <c r="I234" s="18">
        <v>15.386336052701582</v>
      </c>
      <c r="J234" s="18">
        <v>1923.2920065876976</v>
      </c>
      <c r="K234" s="18">
        <v>0.33939822368615502</v>
      </c>
      <c r="L234" s="49">
        <v>2204773.1354704495</v>
      </c>
      <c r="M234" s="19">
        <v>48994.958566009991</v>
      </c>
      <c r="N234" s="19">
        <v>59544.636217394022</v>
      </c>
      <c r="O234" s="50">
        <v>33.857847219022084</v>
      </c>
      <c r="P234" s="19">
        <v>2204773.1354704495</v>
      </c>
      <c r="Q234" s="19">
        <v>48994.958566009991</v>
      </c>
      <c r="R234" s="19">
        <v>59544.636217394022</v>
      </c>
      <c r="S234" s="18">
        <v>33.857847219022084</v>
      </c>
      <c r="T234" s="49">
        <v>3688828.7606858099</v>
      </c>
      <c r="U234" s="36"/>
      <c r="V234" s="104">
        <v>1</v>
      </c>
      <c r="W234" s="105">
        <v>1</v>
      </c>
      <c r="X234" s="105">
        <v>1</v>
      </c>
      <c r="Y234" s="105">
        <v>1</v>
      </c>
      <c r="Z234" s="105">
        <v>1</v>
      </c>
      <c r="AA234" s="106">
        <v>1</v>
      </c>
      <c r="AB234" s="105">
        <v>1</v>
      </c>
      <c r="AC234" s="105">
        <v>1</v>
      </c>
      <c r="AD234" s="105">
        <v>1</v>
      </c>
      <c r="AE234" s="111">
        <v>1</v>
      </c>
      <c r="AF234" s="92">
        <f t="shared" si="24"/>
        <v>176.46733960503218</v>
      </c>
      <c r="AG234" s="93"/>
      <c r="AH234" s="94"/>
      <c r="AI234" s="95"/>
      <c r="AJ234" s="60" t="s">
        <v>58</v>
      </c>
      <c r="AK234" s="60">
        <f t="shared" si="28"/>
        <v>0.49</v>
      </c>
      <c r="AL234" s="20">
        <f>IF(head!F$48="S235",235,IF(head!F$48="S275",275,IF(head!F$48="S355",355,IF(head!F$48="S420",420,460))))^0.5*head!$I$40*1000/(S234*3.1416*210000^0.5)</f>
        <v>1.1321828065001531</v>
      </c>
      <c r="AM234" s="20">
        <f t="shared" si="29"/>
        <v>1.3693037412598192</v>
      </c>
      <c r="AN234" s="20">
        <f t="shared" si="30"/>
        <v>0.46740565445918808</v>
      </c>
      <c r="AO234" s="21">
        <f>IF(head!F$48="S235",235,IF(head!F$48="S275",275,IF(head!F$48="S355",355,IF(head!F$48="S420",420,460))))*AN234*J234/1000</f>
        <v>211.25502637798326</v>
      </c>
      <c r="AP234" s="45" t="str">
        <f t="shared" si="31"/>
        <v>CF SHS 100 x 3</v>
      </c>
    </row>
    <row r="235" spans="1:42">
      <c r="A235" s="16" t="s">
        <v>711</v>
      </c>
      <c r="B235" s="31">
        <f t="shared" si="23"/>
        <v>148.9847516065463</v>
      </c>
      <c r="C235" s="17">
        <v>100</v>
      </c>
      <c r="D235" s="17">
        <v>100</v>
      </c>
      <c r="E235" s="216">
        <v>3</v>
      </c>
      <c r="F235" s="17"/>
      <c r="G235" s="17"/>
      <c r="H235" s="35">
        <v>8.955460562928355</v>
      </c>
      <c r="I235" s="18">
        <v>9.1265840131753944</v>
      </c>
      <c r="J235" s="18">
        <v>1140.8230016469245</v>
      </c>
      <c r="K235" s="18">
        <v>0.38969911184307748</v>
      </c>
      <c r="L235" s="49">
        <v>1770467.5899569737</v>
      </c>
      <c r="M235" s="19">
        <v>35409.351799139469</v>
      </c>
      <c r="N235" s="19">
        <v>41208.212072464674</v>
      </c>
      <c r="O235" s="50">
        <v>39.394433172917957</v>
      </c>
      <c r="P235" s="19">
        <v>1770467.5899569737</v>
      </c>
      <c r="Q235" s="19">
        <v>35409.351799139469</v>
      </c>
      <c r="R235" s="19">
        <v>41208.212072464674</v>
      </c>
      <c r="S235" s="18">
        <v>39.394433172917957</v>
      </c>
      <c r="T235" s="49">
        <v>2792160.3174436702</v>
      </c>
      <c r="U235" s="36"/>
      <c r="V235" s="104">
        <v>1</v>
      </c>
      <c r="W235" s="105">
        <v>1</v>
      </c>
      <c r="X235" s="105">
        <v>2</v>
      </c>
      <c r="Y235" s="105">
        <v>3</v>
      </c>
      <c r="Z235" s="105">
        <v>3</v>
      </c>
      <c r="AA235" s="106">
        <v>2</v>
      </c>
      <c r="AB235" s="105">
        <v>2</v>
      </c>
      <c r="AC235" s="105">
        <v>4</v>
      </c>
      <c r="AD235" s="105">
        <v>4</v>
      </c>
      <c r="AE235" s="111">
        <v>4</v>
      </c>
      <c r="AF235" s="92">
        <f t="shared" si="24"/>
        <v>341.59471826961482</v>
      </c>
      <c r="AG235" s="93"/>
      <c r="AH235" s="94"/>
      <c r="AI235" s="95"/>
      <c r="AJ235" s="60" t="s">
        <v>58</v>
      </c>
      <c r="AK235" s="60">
        <f t="shared" si="28"/>
        <v>0.49</v>
      </c>
      <c r="AL235" s="20">
        <f>IF(head!F$48="S235",235,IF(head!F$48="S275",275,IF(head!F$48="S355",355,IF(head!F$48="S420",420,460))))^0.5*head!$I$40*1000/(S235*3.1416*210000^0.5)</f>
        <v>0.97306318175021655</v>
      </c>
      <c r="AM235" s="20">
        <f t="shared" si="29"/>
        <v>1.1628264573677305</v>
      </c>
      <c r="AN235" s="20">
        <f t="shared" si="30"/>
        <v>0.55571956867595329</v>
      </c>
      <c r="AO235" s="21">
        <f>IF(head!F$48="S235",235,IF(head!F$48="S275",275,IF(head!F$48="S355",355,IF(head!F$48="S420",420,460))))*AN235*J235/1000</f>
        <v>148.9847516065463</v>
      </c>
      <c r="AP235" s="45" t="str">
        <f t="shared" si="31"/>
        <v>CF SHS 100 x 4</v>
      </c>
    </row>
    <row r="236" spans="1:42">
      <c r="A236" s="16" t="s">
        <v>235</v>
      </c>
      <c r="B236" s="31">
        <f t="shared" si="23"/>
        <v>192.7241978986138</v>
      </c>
      <c r="C236" s="17">
        <v>100</v>
      </c>
      <c r="D236" s="17">
        <v>100</v>
      </c>
      <c r="E236" s="216">
        <v>4</v>
      </c>
      <c r="F236" s="17"/>
      <c r="G236" s="17"/>
      <c r="H236" s="35">
        <v>11.734152111872634</v>
      </c>
      <c r="I236" s="18">
        <v>11.958371578978481</v>
      </c>
      <c r="J236" s="18">
        <v>1494.79644737231</v>
      </c>
      <c r="K236" s="18">
        <v>0.38626548245743669</v>
      </c>
      <c r="L236" s="49">
        <v>2263516.8621122013</v>
      </c>
      <c r="M236" s="19">
        <v>45270.337242244022</v>
      </c>
      <c r="N236" s="19">
        <v>53298.784122970355</v>
      </c>
      <c r="O236" s="50">
        <v>38.91354876279329</v>
      </c>
      <c r="P236" s="19">
        <v>2263516.8621122013</v>
      </c>
      <c r="Q236" s="19">
        <v>45270.337242244022</v>
      </c>
      <c r="R236" s="19">
        <v>53298.784122970355</v>
      </c>
      <c r="S236" s="18">
        <v>38.91354876279329</v>
      </c>
      <c r="T236" s="49">
        <v>3628782.3026295998</v>
      </c>
      <c r="U236" s="36"/>
      <c r="V236" s="104">
        <v>1</v>
      </c>
      <c r="W236" s="105">
        <v>1</v>
      </c>
      <c r="X236" s="105">
        <v>1</v>
      </c>
      <c r="Y236" s="105">
        <v>1</v>
      </c>
      <c r="Z236" s="105">
        <v>1</v>
      </c>
      <c r="AA236" s="106">
        <v>1</v>
      </c>
      <c r="AB236" s="105">
        <v>1</v>
      </c>
      <c r="AC236" s="105">
        <v>1</v>
      </c>
      <c r="AD236" s="105">
        <v>2</v>
      </c>
      <c r="AE236" s="111">
        <v>2</v>
      </c>
      <c r="AF236" s="92">
        <f t="shared" si="24"/>
        <v>258.40674369841423</v>
      </c>
      <c r="AG236" s="93"/>
      <c r="AH236" s="94"/>
      <c r="AI236" s="95"/>
      <c r="AJ236" s="60" t="s">
        <v>58</v>
      </c>
      <c r="AK236" s="60">
        <f t="shared" si="28"/>
        <v>0.49</v>
      </c>
      <c r="AL236" s="20">
        <f>IF(head!F$48="S235",235,IF(head!F$48="S275",275,IF(head!F$48="S355",355,IF(head!F$48="S420",420,460))))^0.5*head!$I$40*1000/(S236*3.1416*210000^0.5)</f>
        <v>0.98508806585992281</v>
      </c>
      <c r="AM236" s="20">
        <f t="shared" si="29"/>
        <v>1.1775458248855029</v>
      </c>
      <c r="AN236" s="20">
        <f t="shared" si="30"/>
        <v>0.54863855959986207</v>
      </c>
      <c r="AO236" s="21">
        <f>IF(head!F$48="S235",235,IF(head!F$48="S275",275,IF(head!F$48="S355",355,IF(head!F$48="S420",420,460))))*AN236*J236/1000</f>
        <v>192.7241978986138</v>
      </c>
      <c r="AP236" s="45" t="str">
        <f t="shared" si="31"/>
        <v>CF SHS 100 x 5</v>
      </c>
    </row>
    <row r="237" spans="1:42">
      <c r="A237" s="16" t="s">
        <v>236</v>
      </c>
      <c r="B237" s="31">
        <f t="shared" si="23"/>
        <v>233.54713201297909</v>
      </c>
      <c r="C237" s="17">
        <v>100</v>
      </c>
      <c r="D237" s="17">
        <v>100</v>
      </c>
      <c r="E237" s="216">
        <v>5</v>
      </c>
      <c r="F237" s="17"/>
      <c r="G237" s="17"/>
      <c r="H237" s="35">
        <v>14.409612674800989</v>
      </c>
      <c r="I237" s="18">
        <v>14.684955592153875</v>
      </c>
      <c r="J237" s="18">
        <v>1835.6194490192345</v>
      </c>
      <c r="K237" s="18">
        <v>0.3828318530717959</v>
      </c>
      <c r="L237" s="49">
        <v>2711020.8928792928</v>
      </c>
      <c r="M237" s="19">
        <v>54220.41785758586</v>
      </c>
      <c r="N237" s="19">
        <v>64591.444627436045</v>
      </c>
      <c r="O237" s="50">
        <v>38.430417891681088</v>
      </c>
      <c r="P237" s="19">
        <v>2711020.8928792928</v>
      </c>
      <c r="Q237" s="19">
        <v>54220.41785758586</v>
      </c>
      <c r="R237" s="19">
        <v>64591.444627436045</v>
      </c>
      <c r="S237" s="18">
        <v>38.430417891681088</v>
      </c>
      <c r="T237" s="49">
        <v>4417232.0130478702</v>
      </c>
      <c r="U237" s="36"/>
      <c r="V237" s="104">
        <v>1</v>
      </c>
      <c r="W237" s="105">
        <v>1</v>
      </c>
      <c r="X237" s="105">
        <v>1</v>
      </c>
      <c r="Y237" s="105">
        <v>1</v>
      </c>
      <c r="Z237" s="105">
        <v>1</v>
      </c>
      <c r="AA237" s="106">
        <v>1</v>
      </c>
      <c r="AB237" s="105">
        <v>1</v>
      </c>
      <c r="AC237" s="105">
        <v>1</v>
      </c>
      <c r="AD237" s="105">
        <v>1</v>
      </c>
      <c r="AE237" s="111">
        <v>1</v>
      </c>
      <c r="AF237" s="92">
        <f t="shared" si="24"/>
        <v>208.55730923767544</v>
      </c>
      <c r="AG237" s="93"/>
      <c r="AH237" s="94"/>
      <c r="AI237" s="95"/>
      <c r="AJ237" s="60" t="s">
        <v>58</v>
      </c>
      <c r="AK237" s="60">
        <f t="shared" si="28"/>
        <v>0.49</v>
      </c>
      <c r="AL237" s="20">
        <f>IF(head!F$48="S235",235,IF(head!F$48="S275",275,IF(head!F$48="S355",355,IF(head!F$48="S420",420,460))))^0.5*head!$I$40*1000/(S237*3.1416*210000^0.5)</f>
        <v>0.99747217411298861</v>
      </c>
      <c r="AM237" s="20">
        <f t="shared" si="29"/>
        <v>1.1928560517225284</v>
      </c>
      <c r="AN237" s="20">
        <f t="shared" si="30"/>
        <v>0.54140719829752681</v>
      </c>
      <c r="AO237" s="21">
        <f>IF(head!F$48="S235",235,IF(head!F$48="S275",275,IF(head!F$48="S355",355,IF(head!F$48="S420",420,460))))*AN237*J237/1000</f>
        <v>233.54713201297909</v>
      </c>
      <c r="AP237" s="45" t="str">
        <f t="shared" si="31"/>
        <v>CF SHS 100 x 6</v>
      </c>
    </row>
    <row r="238" spans="1:42">
      <c r="A238" s="16" t="s">
        <v>712</v>
      </c>
      <c r="B238" s="31">
        <f t="shared" si="23"/>
        <v>271.48298149274717</v>
      </c>
      <c r="C238" s="17">
        <v>100</v>
      </c>
      <c r="D238" s="17">
        <v>100</v>
      </c>
      <c r="E238" s="216">
        <v>6</v>
      </c>
      <c r="F238" s="17"/>
      <c r="G238" s="17"/>
      <c r="H238" s="35">
        <v>16.981842251713427</v>
      </c>
      <c r="I238" s="18">
        <v>17.306336052701582</v>
      </c>
      <c r="J238" s="18">
        <v>2163.2920065876979</v>
      </c>
      <c r="K238" s="18">
        <v>0.379398223686155</v>
      </c>
      <c r="L238" s="49">
        <v>3114741.7978090816</v>
      </c>
      <c r="M238" s="19">
        <v>62294.83595618164</v>
      </c>
      <c r="N238" s="19">
        <v>75101.096250332514</v>
      </c>
      <c r="O238" s="50">
        <v>37.944903497111255</v>
      </c>
      <c r="P238" s="19">
        <v>3114741.7978090816</v>
      </c>
      <c r="Q238" s="19">
        <v>62294.83595618164</v>
      </c>
      <c r="R238" s="19">
        <v>75101.096250332514</v>
      </c>
      <c r="S238" s="18">
        <v>37.944903497111255</v>
      </c>
      <c r="T238" s="49">
        <v>5156807.5291342102</v>
      </c>
      <c r="U238" s="36"/>
      <c r="V238" s="104">
        <v>1</v>
      </c>
      <c r="W238" s="105">
        <v>1</v>
      </c>
      <c r="X238" s="105">
        <v>1</v>
      </c>
      <c r="Y238" s="105">
        <v>1</v>
      </c>
      <c r="Z238" s="105">
        <v>1</v>
      </c>
      <c r="AA238" s="106">
        <v>1</v>
      </c>
      <c r="AB238" s="105">
        <v>1</v>
      </c>
      <c r="AC238" s="105">
        <v>1</v>
      </c>
      <c r="AD238" s="105">
        <v>1</v>
      </c>
      <c r="AE238" s="111">
        <v>1</v>
      </c>
      <c r="AF238" s="92">
        <f t="shared" si="24"/>
        <v>175.38003308420883</v>
      </c>
      <c r="AG238" s="93"/>
      <c r="AH238" s="94"/>
      <c r="AI238" s="95"/>
      <c r="AJ238" s="60" t="s">
        <v>58</v>
      </c>
      <c r="AK238" s="60">
        <f t="shared" si="28"/>
        <v>0.49</v>
      </c>
      <c r="AL238" s="20">
        <f>IF(head!F$48="S235",235,IF(head!F$48="S275",275,IF(head!F$48="S355",355,IF(head!F$48="S420",420,460))))^0.5*head!$I$40*1000/(S238*3.1416*210000^0.5)</f>
        <v>1.0102350764814605</v>
      </c>
      <c r="AM238" s="20">
        <f t="shared" si="29"/>
        <v>1.208795048614709</v>
      </c>
      <c r="AN238" s="20">
        <f t="shared" si="30"/>
        <v>0.53402255739788784</v>
      </c>
      <c r="AO238" s="21">
        <f>IF(head!F$48="S235",235,IF(head!F$48="S275",275,IF(head!F$48="S355",355,IF(head!F$48="S420",420,460))))*AN238*J238/1000</f>
        <v>271.48298149274717</v>
      </c>
      <c r="AP238" s="45" t="str">
        <f t="shared" si="31"/>
        <v>CF SHS 100 x 8</v>
      </c>
    </row>
    <row r="239" spans="1:42">
      <c r="A239" s="16" t="s">
        <v>713</v>
      </c>
      <c r="B239" s="31">
        <f t="shared" si="23"/>
        <v>328.91673882342729</v>
      </c>
      <c r="C239" s="17">
        <v>100</v>
      </c>
      <c r="D239" s="17">
        <v>100</v>
      </c>
      <c r="E239" s="216">
        <v>8</v>
      </c>
      <c r="F239" s="17"/>
      <c r="G239" s="17"/>
      <c r="H239" s="35">
        <v>21.385344596654051</v>
      </c>
      <c r="I239" s="18">
        <v>21.793981754551897</v>
      </c>
      <c r="J239" s="18">
        <v>2724.247719318987</v>
      </c>
      <c r="K239" s="18">
        <v>0.36566370614359173</v>
      </c>
      <c r="L239" s="49">
        <v>3659440.6372144702</v>
      </c>
      <c r="M239" s="19">
        <v>73188.812744289404</v>
      </c>
      <c r="N239" s="19">
        <v>91050.098246236274</v>
      </c>
      <c r="O239" s="50">
        <v>36.650850344676321</v>
      </c>
      <c r="P239" s="19">
        <v>3659440.6372144702</v>
      </c>
      <c r="Q239" s="19">
        <v>73188.812744289404</v>
      </c>
      <c r="R239" s="19">
        <v>91050.098246236274</v>
      </c>
      <c r="S239" s="18">
        <v>36.650850344676321</v>
      </c>
      <c r="T239" s="49">
        <v>6454764.0001105303</v>
      </c>
      <c r="U239" s="36"/>
      <c r="V239" s="104">
        <v>1</v>
      </c>
      <c r="W239" s="105">
        <v>1</v>
      </c>
      <c r="X239" s="105">
        <v>1</v>
      </c>
      <c r="Y239" s="105">
        <v>1</v>
      </c>
      <c r="Z239" s="105">
        <v>1</v>
      </c>
      <c r="AA239" s="106">
        <v>1</v>
      </c>
      <c r="AB239" s="105">
        <v>1</v>
      </c>
      <c r="AC239" s="105">
        <v>1</v>
      </c>
      <c r="AD239" s="105">
        <v>1</v>
      </c>
      <c r="AE239" s="111">
        <v>1</v>
      </c>
      <c r="AF239" s="92">
        <f t="shared" si="24"/>
        <v>134.22557117346182</v>
      </c>
      <c r="AG239" s="93"/>
      <c r="AH239" s="94"/>
      <c r="AI239" s="95"/>
      <c r="AJ239" s="60" t="s">
        <v>58</v>
      </c>
      <c r="AK239" s="60">
        <f t="shared" si="28"/>
        <v>0.49</v>
      </c>
      <c r="AL239" s="20">
        <f>IF(head!F$48="S235",235,IF(head!F$48="S275",275,IF(head!F$48="S355",355,IF(head!F$48="S420",420,460))))^0.5*head!$I$40*1000/(S239*3.1416*210000^0.5)</f>
        <v>1.0459040411337657</v>
      </c>
      <c r="AM239" s="20">
        <f t="shared" si="29"/>
        <v>1.2542041217077435</v>
      </c>
      <c r="AN239" s="20">
        <f t="shared" si="30"/>
        <v>0.51377328397685273</v>
      </c>
      <c r="AO239" s="21">
        <f>IF(head!F$48="S235",235,IF(head!F$48="S275",275,IF(head!F$48="S355",355,IF(head!F$48="S420",420,460))))*AN239*J239/1000</f>
        <v>328.91673882342729</v>
      </c>
      <c r="AP239" s="45" t="str">
        <f t="shared" si="31"/>
        <v>CF SHS 100 x 10</v>
      </c>
    </row>
    <row r="240" spans="1:42">
      <c r="A240" s="16" t="s">
        <v>714</v>
      </c>
      <c r="B240" s="31">
        <f t="shared" si="23"/>
        <v>379.2586735448632</v>
      </c>
      <c r="C240" s="17">
        <v>100</v>
      </c>
      <c r="D240" s="17">
        <v>100</v>
      </c>
      <c r="E240" s="216">
        <v>10</v>
      </c>
      <c r="F240" s="17"/>
      <c r="G240" s="17"/>
      <c r="H240" s="35">
        <v>25.564600932271947</v>
      </c>
      <c r="I240" s="18">
        <v>26.053096491487334</v>
      </c>
      <c r="J240" s="18">
        <v>3256.6370614359171</v>
      </c>
      <c r="K240" s="18">
        <v>0.35707963267948967</v>
      </c>
      <c r="L240" s="49">
        <v>4110766.8722859141</v>
      </c>
      <c r="M240" s="19">
        <v>82215.337445718294</v>
      </c>
      <c r="N240" s="19">
        <v>105249.25986923126</v>
      </c>
      <c r="O240" s="50">
        <v>35.528489478763369</v>
      </c>
      <c r="P240" s="19">
        <v>4110766.8722859141</v>
      </c>
      <c r="Q240" s="19">
        <v>82215.337445718294</v>
      </c>
      <c r="R240" s="19">
        <v>105249.25986923126</v>
      </c>
      <c r="S240" s="18">
        <v>35.528489478763369</v>
      </c>
      <c r="T240" s="49">
        <v>7502290.2361365799</v>
      </c>
      <c r="U240" s="36"/>
      <c r="V240" s="104">
        <v>1</v>
      </c>
      <c r="W240" s="105">
        <v>1</v>
      </c>
      <c r="X240" s="105">
        <v>1</v>
      </c>
      <c r="Y240" s="105">
        <v>1</v>
      </c>
      <c r="Z240" s="105">
        <v>1</v>
      </c>
      <c r="AA240" s="106">
        <v>1</v>
      </c>
      <c r="AB240" s="105">
        <v>1</v>
      </c>
      <c r="AC240" s="105">
        <v>1</v>
      </c>
      <c r="AD240" s="105">
        <v>1</v>
      </c>
      <c r="AE240" s="111">
        <v>1</v>
      </c>
      <c r="AF240" s="92">
        <f t="shared" si="24"/>
        <v>109.64673862737595</v>
      </c>
      <c r="AG240" s="93"/>
      <c r="AH240" s="94"/>
      <c r="AI240" s="95"/>
      <c r="AJ240" s="60" t="s">
        <v>58</v>
      </c>
      <c r="AK240" s="60">
        <f t="shared" si="28"/>
        <v>0.49</v>
      </c>
      <c r="AL240" s="20">
        <f>IF(head!F$48="S235",235,IF(head!F$48="S275",275,IF(head!F$48="S355",355,IF(head!F$48="S420",420,460))))^0.5*head!$I$40*1000/(S240*3.1416*210000^0.5)</f>
        <v>1.0789446173724604</v>
      </c>
      <c r="AM240" s="20">
        <f t="shared" si="29"/>
        <v>1.2974021749347553</v>
      </c>
      <c r="AN240" s="20">
        <f t="shared" si="30"/>
        <v>0.49556234406544569</v>
      </c>
      <c r="AO240" s="21">
        <f>IF(head!F$48="S235",235,IF(head!F$48="S275",275,IF(head!F$48="S355",355,IF(head!F$48="S420",420,460))))*AN240*J240/1000</f>
        <v>379.2586735448632</v>
      </c>
      <c r="AP240" s="45" t="str">
        <f t="shared" si="31"/>
        <v>CF SHS 110 x 4</v>
      </c>
    </row>
    <row r="241" spans="1:42">
      <c r="A241" s="16" t="s">
        <v>715</v>
      </c>
      <c r="B241" s="31">
        <f t="shared" si="23"/>
        <v>235.28987728544044</v>
      </c>
      <c r="C241" s="17">
        <v>110</v>
      </c>
      <c r="D241" s="17">
        <v>110</v>
      </c>
      <c r="E241" s="216">
        <v>4</v>
      </c>
      <c r="F241" s="17"/>
      <c r="G241" s="17"/>
      <c r="H241" s="35">
        <v>12.990152111872634</v>
      </c>
      <c r="I241" s="18">
        <v>13.23837157897848</v>
      </c>
      <c r="J241" s="18">
        <v>1654.79644737231</v>
      </c>
      <c r="K241" s="18">
        <v>0.42626548245743667</v>
      </c>
      <c r="L241" s="49">
        <v>3059367.9478595457</v>
      </c>
      <c r="M241" s="19">
        <v>55624.871779264467</v>
      </c>
      <c r="N241" s="19">
        <v>65212.766359831905</v>
      </c>
      <c r="O241" s="50">
        <v>42.997535751291977</v>
      </c>
      <c r="P241" s="19">
        <v>3059367.9478595457</v>
      </c>
      <c r="Q241" s="19">
        <v>55624.871779264467</v>
      </c>
      <c r="R241" s="19">
        <v>65212.766359831905</v>
      </c>
      <c r="S241" s="18">
        <v>42.997535751291977</v>
      </c>
      <c r="T241" s="49">
        <v>4875589.0604385296</v>
      </c>
      <c r="U241" s="36"/>
      <c r="V241" s="104">
        <v>1</v>
      </c>
      <c r="W241" s="105">
        <v>1</v>
      </c>
      <c r="X241" s="105">
        <v>1</v>
      </c>
      <c r="Y241" s="105">
        <v>1</v>
      </c>
      <c r="Z241" s="105">
        <v>1</v>
      </c>
      <c r="AA241" s="106">
        <v>1</v>
      </c>
      <c r="AB241" s="105">
        <v>1</v>
      </c>
      <c r="AC241" s="105">
        <v>2</v>
      </c>
      <c r="AD241" s="105">
        <v>2</v>
      </c>
      <c r="AE241" s="111">
        <v>3</v>
      </c>
      <c r="AF241" s="92">
        <f t="shared" si="24"/>
        <v>257.59390717469427</v>
      </c>
      <c r="AG241" s="93"/>
      <c r="AH241" s="94"/>
      <c r="AI241" s="95"/>
      <c r="AJ241" s="60" t="s">
        <v>58</v>
      </c>
      <c r="AK241" s="60">
        <f t="shared" si="28"/>
        <v>0.49</v>
      </c>
      <c r="AL241" s="20">
        <f>IF(head!F$48="S235",235,IF(head!F$48="S275",275,IF(head!F$48="S355",355,IF(head!F$48="S420",420,460))))^0.5*head!$I$40*1000/(S241*3.1416*210000^0.5)</f>
        <v>0.89152254464568947</v>
      </c>
      <c r="AM241" s="20">
        <f t="shared" si="29"/>
        <v>1.0668292472439567</v>
      </c>
      <c r="AN241" s="20">
        <f t="shared" si="30"/>
        <v>0.60504935332285648</v>
      </c>
      <c r="AO241" s="21">
        <f>IF(head!F$48="S235",235,IF(head!F$48="S275",275,IF(head!F$48="S355",355,IF(head!F$48="S420",420,460))))*AN241*J241/1000</f>
        <v>235.28987728544044</v>
      </c>
      <c r="AP241" s="45" t="str">
        <f t="shared" si="31"/>
        <v>CF SHS 110 x 5</v>
      </c>
    </row>
    <row r="242" spans="1:42">
      <c r="A242" s="16" t="s">
        <v>716</v>
      </c>
      <c r="B242" s="31">
        <f t="shared" si="23"/>
        <v>286.46114443323665</v>
      </c>
      <c r="C242" s="17">
        <v>110</v>
      </c>
      <c r="D242" s="17">
        <v>110</v>
      </c>
      <c r="E242" s="216">
        <v>5</v>
      </c>
      <c r="F242" s="17"/>
      <c r="G242" s="17"/>
      <c r="H242" s="35">
        <v>15.97961267480099</v>
      </c>
      <c r="I242" s="18">
        <v>16.284955592153874</v>
      </c>
      <c r="J242" s="18">
        <v>2035.6194490192345</v>
      </c>
      <c r="K242" s="18">
        <v>0.42283185307179588</v>
      </c>
      <c r="L242" s="49">
        <v>3679492.4920458016</v>
      </c>
      <c r="M242" s="19">
        <v>66899.863491741853</v>
      </c>
      <c r="N242" s="19">
        <v>79269.541872532223</v>
      </c>
      <c r="O242" s="50">
        <v>42.51534080329386</v>
      </c>
      <c r="P242" s="19">
        <v>3679492.4920458016</v>
      </c>
      <c r="Q242" s="19">
        <v>66899.863491741853</v>
      </c>
      <c r="R242" s="19">
        <v>79269.541872532223</v>
      </c>
      <c r="S242" s="18">
        <v>42.51534080329386</v>
      </c>
      <c r="T242" s="49">
        <v>5951363.9395909589</v>
      </c>
      <c r="U242" s="36"/>
      <c r="V242" s="104">
        <v>1</v>
      </c>
      <c r="W242" s="105">
        <v>1</v>
      </c>
      <c r="X242" s="105">
        <v>1</v>
      </c>
      <c r="Y242" s="105">
        <v>1</v>
      </c>
      <c r="Z242" s="105">
        <v>1</v>
      </c>
      <c r="AA242" s="106">
        <v>1</v>
      </c>
      <c r="AB242" s="105">
        <v>1</v>
      </c>
      <c r="AC242" s="105">
        <v>1</v>
      </c>
      <c r="AD242" s="105">
        <v>1</v>
      </c>
      <c r="AE242" s="111">
        <v>1</v>
      </c>
      <c r="AF242" s="92">
        <f t="shared" si="24"/>
        <v>207.7165519692382</v>
      </c>
      <c r="AG242" s="93"/>
      <c r="AH242" s="94"/>
      <c r="AI242" s="95"/>
      <c r="AJ242" s="60" t="s">
        <v>58</v>
      </c>
      <c r="AK242" s="60">
        <f t="shared" si="28"/>
        <v>0.49</v>
      </c>
      <c r="AL242" s="20">
        <f>IF(head!F$48="S235",235,IF(head!F$48="S275",275,IF(head!F$48="S355",355,IF(head!F$48="S420",420,460))))^0.5*head!$I$40*1000/(S242*3.1416*210000^0.5)</f>
        <v>0.90163389878121292</v>
      </c>
      <c r="AM242" s="20">
        <f t="shared" si="29"/>
        <v>1.0783721489171025</v>
      </c>
      <c r="AN242" s="20">
        <f t="shared" si="30"/>
        <v>0.59882685534382707</v>
      </c>
      <c r="AO242" s="21">
        <f>IF(head!F$48="S235",235,IF(head!F$48="S275",275,IF(head!F$48="S355",355,IF(head!F$48="S420",420,460))))*AN242*J242/1000</f>
        <v>286.46114443323665</v>
      </c>
      <c r="AP242" s="45" t="str">
        <f t="shared" si="31"/>
        <v>CF SHS 120 x 3</v>
      </c>
    </row>
    <row r="243" spans="1:42">
      <c r="A243" s="16" t="s">
        <v>717</v>
      </c>
      <c r="B243" s="31">
        <f t="shared" si="23"/>
        <v>213.645566259004</v>
      </c>
      <c r="C243" s="17">
        <v>120</v>
      </c>
      <c r="D243" s="17">
        <v>120</v>
      </c>
      <c r="E243" s="216">
        <v>3</v>
      </c>
      <c r="F243" s="17"/>
      <c r="G243" s="17"/>
      <c r="H243" s="35">
        <v>10.839460562928355</v>
      </c>
      <c r="I243" s="18">
        <v>11.046584013175394</v>
      </c>
      <c r="J243" s="18">
        <v>1380.8230016469245</v>
      </c>
      <c r="K243" s="18">
        <v>0.4696991118430775</v>
      </c>
      <c r="L243" s="49">
        <v>3123474.1315709595</v>
      </c>
      <c r="M243" s="19">
        <v>52057.902192849324</v>
      </c>
      <c r="N243" s="19">
        <v>60236.442088933924</v>
      </c>
      <c r="O243" s="50">
        <v>47.560887524730823</v>
      </c>
      <c r="P243" s="19">
        <v>3123474.1315709595</v>
      </c>
      <c r="Q243" s="19">
        <v>52057.902192849324</v>
      </c>
      <c r="R243" s="19">
        <v>60236.442088933924</v>
      </c>
      <c r="S243" s="18">
        <v>47.560887524730823</v>
      </c>
      <c r="T243" s="49">
        <v>4885402.78994192</v>
      </c>
      <c r="U243" s="36"/>
      <c r="V243" s="104">
        <v>2</v>
      </c>
      <c r="W243" s="105">
        <v>3</v>
      </c>
      <c r="X243" s="105">
        <v>4</v>
      </c>
      <c r="Y243" s="105">
        <v>4</v>
      </c>
      <c r="Z243" s="105">
        <v>4</v>
      </c>
      <c r="AA243" s="106">
        <v>4</v>
      </c>
      <c r="AB243" s="105">
        <v>4</v>
      </c>
      <c r="AC243" s="105">
        <v>4</v>
      </c>
      <c r="AD243" s="105">
        <v>4</v>
      </c>
      <c r="AE243" s="111">
        <v>4</v>
      </c>
      <c r="AF243" s="92">
        <f t="shared" si="24"/>
        <v>340.15881201490822</v>
      </c>
      <c r="AG243" s="93"/>
      <c r="AH243" s="94"/>
      <c r="AI243" s="95"/>
      <c r="AJ243" s="60" t="s">
        <v>58</v>
      </c>
      <c r="AK243" s="60">
        <f t="shared" si="28"/>
        <v>0.49</v>
      </c>
      <c r="AL243" s="20">
        <f>IF(head!F$48="S235",235,IF(head!F$48="S275",275,IF(head!F$48="S355",355,IF(head!F$48="S420",420,460))))^0.5*head!$I$40*1000/(S243*3.1416*210000^0.5)</f>
        <v>0.80598311935523081</v>
      </c>
      <c r="AM243" s="20">
        <f t="shared" si="29"/>
        <v>0.97327025858482563</v>
      </c>
      <c r="AN243" s="20">
        <f t="shared" si="30"/>
        <v>0.65839725156875317</v>
      </c>
      <c r="AO243" s="21">
        <f>IF(head!F$48="S235",235,IF(head!F$48="S275",275,IF(head!F$48="S355",355,IF(head!F$48="S420",420,460))))*AN243*J243/1000</f>
        <v>213.645566259004</v>
      </c>
      <c r="AP243" s="45" t="str">
        <f t="shared" si="31"/>
        <v>CF SHS 120 x 4</v>
      </c>
    </row>
    <row r="244" spans="1:42">
      <c r="A244" s="16" t="s">
        <v>718</v>
      </c>
      <c r="B244" s="31">
        <f t="shared" si="23"/>
        <v>278.59311987713346</v>
      </c>
      <c r="C244" s="17">
        <v>120</v>
      </c>
      <c r="D244" s="17">
        <v>120</v>
      </c>
      <c r="E244" s="216">
        <v>4</v>
      </c>
      <c r="F244" s="17"/>
      <c r="G244" s="17"/>
      <c r="H244" s="35">
        <v>14.246152111872632</v>
      </c>
      <c r="I244" s="18">
        <v>14.51837157897848</v>
      </c>
      <c r="J244" s="18">
        <v>1814.79644737231</v>
      </c>
      <c r="K244" s="18">
        <v>0.46626548245743671</v>
      </c>
      <c r="L244" s="49">
        <v>4022758.855975505</v>
      </c>
      <c r="M244" s="19">
        <v>67045.980932925071</v>
      </c>
      <c r="N244" s="19">
        <v>78326.748596693462</v>
      </c>
      <c r="O244" s="50">
        <v>47.081255941811463</v>
      </c>
      <c r="P244" s="19">
        <v>4022758.855975505</v>
      </c>
      <c r="Q244" s="19">
        <v>67045.980932925071</v>
      </c>
      <c r="R244" s="19">
        <v>78326.748596693462</v>
      </c>
      <c r="S244" s="18">
        <v>47.081255941811463</v>
      </c>
      <c r="T244" s="49">
        <v>6379109.7158711087</v>
      </c>
      <c r="U244" s="36"/>
      <c r="V244" s="104">
        <v>1</v>
      </c>
      <c r="W244" s="105">
        <v>1</v>
      </c>
      <c r="X244" s="105">
        <v>1</v>
      </c>
      <c r="Y244" s="105">
        <v>2</v>
      </c>
      <c r="Z244" s="105">
        <v>2</v>
      </c>
      <c r="AA244" s="106">
        <v>1</v>
      </c>
      <c r="AB244" s="105">
        <v>2</v>
      </c>
      <c r="AC244" s="105">
        <v>2</v>
      </c>
      <c r="AD244" s="105">
        <v>3</v>
      </c>
      <c r="AE244" s="111">
        <v>4</v>
      </c>
      <c r="AF244" s="92">
        <f t="shared" si="24"/>
        <v>256.92439674573666</v>
      </c>
      <c r="AG244" s="93"/>
      <c r="AH244" s="94"/>
      <c r="AI244" s="95"/>
      <c r="AJ244" s="60" t="s">
        <v>58</v>
      </c>
      <c r="AK244" s="60">
        <f t="shared" si="28"/>
        <v>0.49</v>
      </c>
      <c r="AL244" s="20">
        <f>IF(head!F$48="S235",235,IF(head!F$48="S275",275,IF(head!F$48="S355",355,IF(head!F$48="S420",420,460))))^0.5*head!$I$40*1000/(S244*3.1416*210000^0.5)</f>
        <v>0.81419392324330897</v>
      </c>
      <c r="AM244" s="20">
        <f t="shared" si="29"/>
        <v>0.98193338351777626</v>
      </c>
      <c r="AN244" s="20">
        <f t="shared" si="30"/>
        <v>0.65324275870803894</v>
      </c>
      <c r="AO244" s="21">
        <f>IF(head!F$48="S235",235,IF(head!F$48="S275",275,IF(head!F$48="S355",355,IF(head!F$48="S420",420,460))))*AN244*J244/1000</f>
        <v>278.59311987713346</v>
      </c>
      <c r="AP244" s="45" t="str">
        <f t="shared" si="31"/>
        <v>CF SHS 120 x 5</v>
      </c>
    </row>
    <row r="245" spans="1:42">
      <c r="A245" s="16" t="s">
        <v>237</v>
      </c>
      <c r="B245" s="31">
        <f t="shared" si="23"/>
        <v>340.42221519206004</v>
      </c>
      <c r="C245" s="17">
        <v>120</v>
      </c>
      <c r="D245" s="17">
        <v>120</v>
      </c>
      <c r="E245" s="216">
        <v>5</v>
      </c>
      <c r="F245" s="17"/>
      <c r="G245" s="17"/>
      <c r="H245" s="35">
        <v>17.54961267480099</v>
      </c>
      <c r="I245" s="18">
        <v>17.884955592153876</v>
      </c>
      <c r="J245" s="18">
        <v>2235.6194490192347</v>
      </c>
      <c r="K245" s="18">
        <v>0.46283185307179586</v>
      </c>
      <c r="L245" s="49">
        <v>4854745.0636632694</v>
      </c>
      <c r="M245" s="19">
        <v>80912.417727721142</v>
      </c>
      <c r="N245" s="19">
        <v>95447.639117628394</v>
      </c>
      <c r="O245" s="50">
        <v>46.599823828155955</v>
      </c>
      <c r="P245" s="19">
        <v>4854745.0636632694</v>
      </c>
      <c r="Q245" s="19">
        <v>80912.417727721142</v>
      </c>
      <c r="R245" s="19">
        <v>95447.639117628394</v>
      </c>
      <c r="S245" s="18">
        <v>46.599823828155955</v>
      </c>
      <c r="T245" s="49">
        <v>7804105.5307649504</v>
      </c>
      <c r="U245" s="36"/>
      <c r="V245" s="104">
        <v>1</v>
      </c>
      <c r="W245" s="105">
        <v>1</v>
      </c>
      <c r="X245" s="105">
        <v>1</v>
      </c>
      <c r="Y245" s="105">
        <v>1</v>
      </c>
      <c r="Z245" s="105">
        <v>1</v>
      </c>
      <c r="AA245" s="106">
        <v>1</v>
      </c>
      <c r="AB245" s="105">
        <v>1</v>
      </c>
      <c r="AC245" s="105">
        <v>1</v>
      </c>
      <c r="AD245" s="105">
        <v>1</v>
      </c>
      <c r="AE245" s="111">
        <v>1</v>
      </c>
      <c r="AF245" s="92">
        <f t="shared" si="24"/>
        <v>207.0262241075242</v>
      </c>
      <c r="AG245" s="93"/>
      <c r="AH245" s="94"/>
      <c r="AI245" s="95"/>
      <c r="AJ245" s="60" t="s">
        <v>58</v>
      </c>
      <c r="AK245" s="60">
        <f t="shared" si="28"/>
        <v>0.49</v>
      </c>
      <c r="AL245" s="20">
        <f>IF(head!F$48="S235",235,IF(head!F$48="S275",275,IF(head!F$48="S355",355,IF(head!F$48="S420",420,460))))^0.5*head!$I$40*1000/(S245*3.1416*210000^0.5)</f>
        <v>0.82260552374287277</v>
      </c>
      <c r="AM245" s="20">
        <f t="shared" si="29"/>
        <v>0.9908782771631468</v>
      </c>
      <c r="AN245" s="20">
        <f t="shared" si="30"/>
        <v>0.64796590120270481</v>
      </c>
      <c r="AO245" s="21">
        <f>IF(head!F$48="S235",235,IF(head!F$48="S275",275,IF(head!F$48="S355",355,IF(head!F$48="S420",420,460))))*AN245*J245/1000</f>
        <v>340.42221519206004</v>
      </c>
      <c r="AP245" s="45" t="str">
        <f t="shared" si="31"/>
        <v>CF SHS 120 x 6</v>
      </c>
    </row>
    <row r="246" spans="1:42">
      <c r="A246" s="16" t="s">
        <v>238</v>
      </c>
      <c r="B246" s="31">
        <f t="shared" si="23"/>
        <v>399.14307320879078</v>
      </c>
      <c r="C246" s="17">
        <v>120</v>
      </c>
      <c r="D246" s="17">
        <v>120</v>
      </c>
      <c r="E246" s="216">
        <v>6</v>
      </c>
      <c r="F246" s="17"/>
      <c r="G246" s="17"/>
      <c r="H246" s="35">
        <v>20.749842251713428</v>
      </c>
      <c r="I246" s="18">
        <v>21.146336052701582</v>
      </c>
      <c r="J246" s="18">
        <v>2643.2920065876979</v>
      </c>
      <c r="K246" s="18">
        <v>0.45939822368615502</v>
      </c>
      <c r="L246" s="49">
        <v>5621572.9234745018</v>
      </c>
      <c r="M246" s="19">
        <v>93692.882057908369</v>
      </c>
      <c r="N246" s="19">
        <v>111614.01631620948</v>
      </c>
      <c r="O246" s="50">
        <v>46.116501470017305</v>
      </c>
      <c r="P246" s="19">
        <v>5621572.9234745018</v>
      </c>
      <c r="Q246" s="19">
        <v>93692.882057908369</v>
      </c>
      <c r="R246" s="19">
        <v>111614.01631620948</v>
      </c>
      <c r="S246" s="18">
        <v>46.116501470017305</v>
      </c>
      <c r="T246" s="49">
        <v>9159570.7882669996</v>
      </c>
      <c r="U246" s="36"/>
      <c r="V246" s="104">
        <v>1</v>
      </c>
      <c r="W246" s="105">
        <v>1</v>
      </c>
      <c r="X246" s="105">
        <v>1</v>
      </c>
      <c r="Y246" s="105">
        <v>1</v>
      </c>
      <c r="Z246" s="105">
        <v>1</v>
      </c>
      <c r="AA246" s="106">
        <v>1</v>
      </c>
      <c r="AB246" s="105">
        <v>1</v>
      </c>
      <c r="AC246" s="105">
        <v>1</v>
      </c>
      <c r="AD246" s="105">
        <v>1</v>
      </c>
      <c r="AE246" s="111">
        <v>1</v>
      </c>
      <c r="AF246" s="92">
        <f t="shared" si="24"/>
        <v>173.79775769806281</v>
      </c>
      <c r="AG246" s="93"/>
      <c r="AH246" s="94"/>
      <c r="AI246" s="95"/>
      <c r="AJ246" s="60" t="s">
        <v>58</v>
      </c>
      <c r="AK246" s="60">
        <f t="shared" si="28"/>
        <v>0.49</v>
      </c>
      <c r="AL246" s="20">
        <f>IF(head!F$48="S235",235,IF(head!F$48="S275",275,IF(head!F$48="S355",355,IF(head!F$48="S420",420,460))))^0.5*head!$I$40*1000/(S246*3.1416*210000^0.5)</f>
        <v>0.83122681176082391</v>
      </c>
      <c r="AM246" s="20">
        <f t="shared" si="29"/>
        <v>1.0001195751764338</v>
      </c>
      <c r="AN246" s="20">
        <f t="shared" si="30"/>
        <v>0.64256281877204235</v>
      </c>
      <c r="AO246" s="21">
        <f>IF(head!F$48="S235",235,IF(head!F$48="S275",275,IF(head!F$48="S355",355,IF(head!F$48="S420",420,460))))*AN246*J246/1000</f>
        <v>399.14307320879078</v>
      </c>
      <c r="AP246" s="45" t="str">
        <f t="shared" si="31"/>
        <v>CF SHS 120 x 8</v>
      </c>
    </row>
    <row r="247" spans="1:42">
      <c r="A247" s="16" t="s">
        <v>719</v>
      </c>
      <c r="B247" s="31">
        <f t="shared" si="23"/>
        <v>496.45645871784933</v>
      </c>
      <c r="C247" s="17">
        <v>120</v>
      </c>
      <c r="D247" s="17">
        <v>120</v>
      </c>
      <c r="E247" s="216">
        <v>8</v>
      </c>
      <c r="F247" s="17"/>
      <c r="G247" s="17"/>
      <c r="H247" s="35">
        <v>26.409344596654048</v>
      </c>
      <c r="I247" s="18">
        <v>26.913981754551894</v>
      </c>
      <c r="J247" s="18">
        <v>3364.247719318987</v>
      </c>
      <c r="K247" s="18">
        <v>0.44566370614359174</v>
      </c>
      <c r="L247" s="49">
        <v>6768760.7074044272</v>
      </c>
      <c r="M247" s="19">
        <v>112812.67845674045</v>
      </c>
      <c r="N247" s="19">
        <v>137812.57543942615</v>
      </c>
      <c r="O247" s="50">
        <v>44.854972748149009</v>
      </c>
      <c r="P247" s="19">
        <v>6768760.7074044272</v>
      </c>
      <c r="Q247" s="19">
        <v>112812.67845674045</v>
      </c>
      <c r="R247" s="19">
        <v>137812.57543942615</v>
      </c>
      <c r="S247" s="18">
        <v>44.854972748149009</v>
      </c>
      <c r="T247" s="49">
        <v>11650389.5531788</v>
      </c>
      <c r="U247" s="36"/>
      <c r="V247" s="104">
        <v>1</v>
      </c>
      <c r="W247" s="105">
        <v>1</v>
      </c>
      <c r="X247" s="105">
        <v>1</v>
      </c>
      <c r="Y247" s="105">
        <v>1</v>
      </c>
      <c r="Z247" s="105">
        <v>1</v>
      </c>
      <c r="AA247" s="106">
        <v>1</v>
      </c>
      <c r="AB247" s="105">
        <v>1</v>
      </c>
      <c r="AC247" s="105">
        <v>1</v>
      </c>
      <c r="AD247" s="105">
        <v>1</v>
      </c>
      <c r="AE247" s="111">
        <v>1</v>
      </c>
      <c r="AF247" s="92">
        <f t="shared" si="24"/>
        <v>132.47053823783401</v>
      </c>
      <c r="AG247" s="93"/>
      <c r="AH247" s="94"/>
      <c r="AI247" s="95"/>
      <c r="AJ247" s="60" t="s">
        <v>58</v>
      </c>
      <c r="AK247" s="60">
        <f t="shared" si="28"/>
        <v>0.49</v>
      </c>
      <c r="AL247" s="20">
        <f>IF(head!F$48="S235",235,IF(head!F$48="S275",275,IF(head!F$48="S355",355,IF(head!F$48="S420",420,460))))^0.5*head!$I$40*1000/(S247*3.1416*210000^0.5)</f>
        <v>0.85460474364166661</v>
      </c>
      <c r="AM247" s="20">
        <f t="shared" si="29"/>
        <v>1.0255527961196278</v>
      </c>
      <c r="AN247" s="20">
        <f t="shared" si="30"/>
        <v>0.62795039237560846</v>
      </c>
      <c r="AO247" s="21">
        <f>IF(head!F$48="S235",235,IF(head!F$48="S275",275,IF(head!F$48="S355",355,IF(head!F$48="S420",420,460))))*AN247*J247/1000</f>
        <v>496.45645871784933</v>
      </c>
      <c r="AP247" s="45" t="str">
        <f t="shared" si="31"/>
        <v>CF SHS 120 x 10</v>
      </c>
    </row>
    <row r="248" spans="1:42">
      <c r="A248" s="16" t="s">
        <v>720</v>
      </c>
      <c r="B248" s="31">
        <f t="shared" si="23"/>
        <v>585.95111743032146</v>
      </c>
      <c r="C248" s="17">
        <v>120</v>
      </c>
      <c r="D248" s="17">
        <v>120</v>
      </c>
      <c r="E248" s="216">
        <v>10</v>
      </c>
      <c r="F248" s="17"/>
      <c r="G248" s="17"/>
      <c r="H248" s="35">
        <v>31.844600932271948</v>
      </c>
      <c r="I248" s="18">
        <v>32.453096491487337</v>
      </c>
      <c r="J248" s="18">
        <v>4056.6370614359171</v>
      </c>
      <c r="K248" s="18">
        <v>0.43707963267948968</v>
      </c>
      <c r="L248" s="49">
        <v>7768082.4424807988</v>
      </c>
      <c r="M248" s="19">
        <v>129468.04070801332</v>
      </c>
      <c r="N248" s="19">
        <v>161815.63048359044</v>
      </c>
      <c r="O248" s="50">
        <v>43.75964962367884</v>
      </c>
      <c r="P248" s="19">
        <v>7768082.4424807988</v>
      </c>
      <c r="Q248" s="19">
        <v>129468.04070801332</v>
      </c>
      <c r="R248" s="19">
        <v>161815.63048359044</v>
      </c>
      <c r="S248" s="18">
        <v>43.75964962367884</v>
      </c>
      <c r="T248" s="49">
        <v>13783139.0221691</v>
      </c>
      <c r="U248" s="36"/>
      <c r="V248" s="104">
        <v>1</v>
      </c>
      <c r="W248" s="105">
        <v>1</v>
      </c>
      <c r="X248" s="105">
        <v>1</v>
      </c>
      <c r="Y248" s="105">
        <v>1</v>
      </c>
      <c r="Z248" s="105">
        <v>1</v>
      </c>
      <c r="AA248" s="106">
        <v>1</v>
      </c>
      <c r="AB248" s="105">
        <v>1</v>
      </c>
      <c r="AC248" s="105">
        <v>1</v>
      </c>
      <c r="AD248" s="105">
        <v>1</v>
      </c>
      <c r="AE248" s="111">
        <v>1</v>
      </c>
      <c r="AF248" s="92">
        <f t="shared" si="24"/>
        <v>107.74432764383852</v>
      </c>
      <c r="AG248" s="93"/>
      <c r="AH248" s="94"/>
      <c r="AI248" s="95"/>
      <c r="AJ248" s="60" t="s">
        <v>58</v>
      </c>
      <c r="AK248" s="60">
        <f t="shared" si="28"/>
        <v>0.49</v>
      </c>
      <c r="AL248" s="20">
        <f>IF(head!F$48="S235",235,IF(head!F$48="S275",275,IF(head!F$48="S355",355,IF(head!F$48="S420",420,460))))^0.5*head!$I$40*1000/(S248*3.1416*210000^0.5)</f>
        <v>0.87599587327918793</v>
      </c>
      <c r="AM248" s="20">
        <f t="shared" si="29"/>
        <v>1.0493033739544846</v>
      </c>
      <c r="AN248" s="20">
        <f t="shared" si="30"/>
        <v>0.61464927046226991</v>
      </c>
      <c r="AO248" s="21">
        <f>IF(head!F$48="S235",235,IF(head!F$48="S275",275,IF(head!F$48="S355",355,IF(head!F$48="S420",420,460))))*AN248*J248/1000</f>
        <v>585.95111743032146</v>
      </c>
      <c r="AP248" s="45" t="str">
        <f t="shared" si="31"/>
        <v>CF SHS 125 x 5</v>
      </c>
    </row>
    <row r="249" spans="1:42">
      <c r="A249" s="16" t="s">
        <v>721</v>
      </c>
      <c r="B249" s="31">
        <f t="shared" si="23"/>
        <v>367.55027383083666</v>
      </c>
      <c r="C249" s="17">
        <v>125</v>
      </c>
      <c r="D249" s="17">
        <v>125</v>
      </c>
      <c r="E249" s="216">
        <v>5</v>
      </c>
      <c r="F249" s="17"/>
      <c r="G249" s="17"/>
      <c r="H249" s="35">
        <v>18.33461267480099</v>
      </c>
      <c r="I249" s="18">
        <v>18.684955592153877</v>
      </c>
      <c r="J249" s="18">
        <v>2335.6194490192347</v>
      </c>
      <c r="K249" s="18">
        <v>0.48283185307179588</v>
      </c>
      <c r="L249" s="49">
        <v>5526164.2141411137</v>
      </c>
      <c r="M249" s="19">
        <v>88418.627426257808</v>
      </c>
      <c r="N249" s="19">
        <v>104099.18774017648</v>
      </c>
      <c r="O249" s="50">
        <v>48.641935953491604</v>
      </c>
      <c r="P249" s="19">
        <v>5526164.2141411137</v>
      </c>
      <c r="Q249" s="19">
        <v>88418.627426257808</v>
      </c>
      <c r="R249" s="19">
        <v>104099.18774017648</v>
      </c>
      <c r="S249" s="18">
        <v>48.641935953491604</v>
      </c>
      <c r="T249" s="49">
        <v>8859329.7907833401</v>
      </c>
      <c r="U249" s="36"/>
      <c r="V249" s="104">
        <v>1</v>
      </c>
      <c r="W249" s="105">
        <v>1</v>
      </c>
      <c r="X249" s="105">
        <v>1</v>
      </c>
      <c r="Y249" s="105">
        <v>1</v>
      </c>
      <c r="Z249" s="105">
        <v>1</v>
      </c>
      <c r="AA249" s="106">
        <v>1</v>
      </c>
      <c r="AB249" s="105">
        <v>1</v>
      </c>
      <c r="AC249" s="105">
        <v>1</v>
      </c>
      <c r="AD249" s="105">
        <v>2</v>
      </c>
      <c r="AE249" s="111">
        <v>2</v>
      </c>
      <c r="AF249" s="92">
        <f t="shared" si="24"/>
        <v>206.72539495873139</v>
      </c>
      <c r="AG249" s="93"/>
      <c r="AH249" s="94"/>
      <c r="AI249" s="95"/>
      <c r="AJ249" s="60" t="s">
        <v>58</v>
      </c>
      <c r="AK249" s="60">
        <f t="shared" si="28"/>
        <v>0.49</v>
      </c>
      <c r="AL249" s="20">
        <f>IF(head!F$48="S235",235,IF(head!F$48="S275",275,IF(head!F$48="S355",355,IF(head!F$48="S420",420,460))))^0.5*head!$I$40*1000/(S249*3.1416*210000^0.5)</f>
        <v>0.78807045268793829</v>
      </c>
      <c r="AM249" s="20">
        <f t="shared" si="29"/>
        <v>0.95460478010843086</v>
      </c>
      <c r="AN249" s="20">
        <f t="shared" si="30"/>
        <v>0.66964835349605423</v>
      </c>
      <c r="AO249" s="21">
        <f>IF(head!F$48="S235",235,IF(head!F$48="S275",275,IF(head!F$48="S355",355,IF(head!F$48="S420",420,460))))*AN249*J249/1000</f>
        <v>367.55027383083666</v>
      </c>
      <c r="AP249" s="45" t="str">
        <f t="shared" si="31"/>
        <v>CF SHS 140 x 4</v>
      </c>
    </row>
    <row r="250" spans="1:42">
      <c r="A250" s="16" t="s">
        <v>722</v>
      </c>
      <c r="B250" s="31">
        <f t="shared" si="23"/>
        <v>365.47167174310141</v>
      </c>
      <c r="C250" s="17">
        <v>140</v>
      </c>
      <c r="D250" s="17">
        <v>140</v>
      </c>
      <c r="E250" s="216">
        <v>4</v>
      </c>
      <c r="F250" s="17"/>
      <c r="G250" s="17"/>
      <c r="H250" s="35">
        <v>16.758152111872633</v>
      </c>
      <c r="I250" s="18">
        <v>17.07837157897848</v>
      </c>
      <c r="J250" s="18">
        <v>2134.79644737231</v>
      </c>
      <c r="K250" s="18">
        <v>0.54626548245743678</v>
      </c>
      <c r="L250" s="49">
        <v>6516160.1393132703</v>
      </c>
      <c r="M250" s="19">
        <v>93088.001990189587</v>
      </c>
      <c r="N250" s="19">
        <v>108154.71307041656</v>
      </c>
      <c r="O250" s="50">
        <v>55.248137101407849</v>
      </c>
      <c r="P250" s="19">
        <v>6516160.1393132703</v>
      </c>
      <c r="Q250" s="19">
        <v>93088.001990189587</v>
      </c>
      <c r="R250" s="19">
        <v>108154.71307041656</v>
      </c>
      <c r="S250" s="18">
        <v>55.248137101407849</v>
      </c>
      <c r="T250" s="49">
        <v>10252272.849938201</v>
      </c>
      <c r="U250" s="36"/>
      <c r="V250" s="104">
        <v>1</v>
      </c>
      <c r="W250" s="105">
        <v>2</v>
      </c>
      <c r="X250" s="105">
        <v>3</v>
      </c>
      <c r="Y250" s="105">
        <v>3</v>
      </c>
      <c r="Z250" s="105">
        <v>4</v>
      </c>
      <c r="AA250" s="106">
        <v>2</v>
      </c>
      <c r="AB250" s="105">
        <v>3</v>
      </c>
      <c r="AC250" s="105">
        <v>4</v>
      </c>
      <c r="AD250" s="105">
        <v>4</v>
      </c>
      <c r="AE250" s="111">
        <v>4</v>
      </c>
      <c r="AF250" s="92">
        <f t="shared" si="24"/>
        <v>255.88644909439822</v>
      </c>
      <c r="AG250" s="93"/>
      <c r="AH250" s="94"/>
      <c r="AI250" s="95"/>
      <c r="AJ250" s="60" t="s">
        <v>58</v>
      </c>
      <c r="AK250" s="60">
        <f t="shared" si="28"/>
        <v>0.49</v>
      </c>
      <c r="AL250" s="20">
        <f>IF(head!F$48="S235",235,IF(head!F$48="S275",275,IF(head!F$48="S355",355,IF(head!F$48="S420",420,460))))^0.5*head!$I$40*1000/(S250*3.1416*210000^0.5)</f>
        <v>0.69383828120982949</v>
      </c>
      <c r="AM250" s="20">
        <f t="shared" si="29"/>
        <v>0.86169615913251341</v>
      </c>
      <c r="AN250" s="20">
        <f t="shared" si="30"/>
        <v>0.7284997148446658</v>
      </c>
      <c r="AO250" s="21">
        <f>IF(head!F$48="S235",235,IF(head!F$48="S275",275,IF(head!F$48="S355",355,IF(head!F$48="S420",420,460))))*AN250*J250/1000</f>
        <v>365.47167174310141</v>
      </c>
      <c r="AP250" s="45" t="str">
        <f t="shared" si="31"/>
        <v>CF SHS 140 x 5</v>
      </c>
    </row>
    <row r="251" spans="1:42">
      <c r="A251" s="16" t="s">
        <v>723</v>
      </c>
      <c r="B251" s="31">
        <f t="shared" si="23"/>
        <v>448.88066504153966</v>
      </c>
      <c r="C251" s="17">
        <v>140</v>
      </c>
      <c r="D251" s="17">
        <v>140</v>
      </c>
      <c r="E251" s="216">
        <v>5</v>
      </c>
      <c r="F251" s="17"/>
      <c r="G251" s="17"/>
      <c r="H251" s="35">
        <v>20.689612674800991</v>
      </c>
      <c r="I251" s="18">
        <v>21.084955592153875</v>
      </c>
      <c r="J251" s="18">
        <v>2635.6194490192347</v>
      </c>
      <c r="K251" s="18">
        <v>0.54283185307179582</v>
      </c>
      <c r="L251" s="49">
        <v>7905593.1242510946</v>
      </c>
      <c r="M251" s="19">
        <v>112937.04463215849</v>
      </c>
      <c r="N251" s="19">
        <v>132303.83360782074</v>
      </c>
      <c r="O251" s="50">
        <v>54.767873360155981</v>
      </c>
      <c r="P251" s="19">
        <v>7905593.1242510946</v>
      </c>
      <c r="Q251" s="19">
        <v>112937.04463215849</v>
      </c>
      <c r="R251" s="19">
        <v>132303.83360782074</v>
      </c>
      <c r="S251" s="18">
        <v>54.767873360155981</v>
      </c>
      <c r="T251" s="49">
        <v>12585422.5537501</v>
      </c>
      <c r="U251" s="36"/>
      <c r="V251" s="104">
        <v>1</v>
      </c>
      <c r="W251" s="105">
        <v>1</v>
      </c>
      <c r="X251" s="105">
        <v>1</v>
      </c>
      <c r="Y251" s="105">
        <v>1</v>
      </c>
      <c r="Z251" s="105">
        <v>2</v>
      </c>
      <c r="AA251" s="106">
        <v>1</v>
      </c>
      <c r="AB251" s="105">
        <v>1</v>
      </c>
      <c r="AC251" s="105">
        <v>2</v>
      </c>
      <c r="AD251" s="105">
        <v>2</v>
      </c>
      <c r="AE251" s="111">
        <v>3</v>
      </c>
      <c r="AF251" s="92">
        <f t="shared" si="24"/>
        <v>205.95987530513713</v>
      </c>
      <c r="AG251" s="93"/>
      <c r="AH251" s="94"/>
      <c r="AI251" s="95"/>
      <c r="AJ251" s="60" t="s">
        <v>58</v>
      </c>
      <c r="AK251" s="60">
        <f t="shared" si="28"/>
        <v>0.49</v>
      </c>
      <c r="AL251" s="20">
        <f>IF(head!F$48="S235",235,IF(head!F$48="S275",275,IF(head!F$48="S355",355,IF(head!F$48="S420",420,460))))^0.5*head!$I$40*1000/(S251*3.1416*210000^0.5)</f>
        <v>0.69992260306337839</v>
      </c>
      <c r="AM251" s="20">
        <f t="shared" si="29"/>
        <v>0.86742686289003545</v>
      </c>
      <c r="AN251" s="20">
        <f t="shared" si="30"/>
        <v>0.72473683188567428</v>
      </c>
      <c r="AO251" s="21">
        <f>IF(head!F$48="S235",235,IF(head!F$48="S275",275,IF(head!F$48="S355",355,IF(head!F$48="S420",420,460))))*AN251*J251/1000</f>
        <v>448.88066504153966</v>
      </c>
      <c r="AP251" s="45" t="str">
        <f t="shared" si="31"/>
        <v>CF SHS 140 x 6</v>
      </c>
    </row>
    <row r="252" spans="1:42">
      <c r="A252" s="16" t="s">
        <v>239</v>
      </c>
      <c r="B252" s="31">
        <f t="shared" si="23"/>
        <v>529.11240060806972</v>
      </c>
      <c r="C252" s="17">
        <v>140</v>
      </c>
      <c r="D252" s="17">
        <v>140</v>
      </c>
      <c r="E252" s="216">
        <v>6</v>
      </c>
      <c r="F252" s="17"/>
      <c r="G252" s="17"/>
      <c r="H252" s="35">
        <v>24.517842251713429</v>
      </c>
      <c r="I252" s="18">
        <v>24.986336052701585</v>
      </c>
      <c r="J252" s="18">
        <v>3123.2920065876979</v>
      </c>
      <c r="K252" s="18">
        <v>0.53939822368615498</v>
      </c>
      <c r="L252" s="49">
        <v>9204262.4504574612</v>
      </c>
      <c r="M252" s="19">
        <v>131489.46357796373</v>
      </c>
      <c r="N252" s="19">
        <v>155326.93638208645</v>
      </c>
      <c r="O252" s="50">
        <v>54.286044950918267</v>
      </c>
      <c r="P252" s="19">
        <v>9204262.4504574612</v>
      </c>
      <c r="Q252" s="19">
        <v>131489.46357796373</v>
      </c>
      <c r="R252" s="19">
        <v>155326.93638208645</v>
      </c>
      <c r="S252" s="18">
        <v>54.286044950918267</v>
      </c>
      <c r="T252" s="49">
        <v>14824734.119164901</v>
      </c>
      <c r="U252" s="36"/>
      <c r="V252" s="104">
        <v>1</v>
      </c>
      <c r="W252" s="105">
        <v>1</v>
      </c>
      <c r="X252" s="105">
        <v>1</v>
      </c>
      <c r="Y252" s="105">
        <v>1</v>
      </c>
      <c r="Z252" s="105">
        <v>1</v>
      </c>
      <c r="AA252" s="106">
        <v>1</v>
      </c>
      <c r="AB252" s="105">
        <v>1</v>
      </c>
      <c r="AC252" s="105">
        <v>1</v>
      </c>
      <c r="AD252" s="105">
        <v>1</v>
      </c>
      <c r="AE252" s="111">
        <v>1</v>
      </c>
      <c r="AF252" s="92">
        <f t="shared" si="24"/>
        <v>172.70182312394985</v>
      </c>
      <c r="AG252" s="93"/>
      <c r="AH252" s="94"/>
      <c r="AI252" s="95"/>
      <c r="AJ252" s="60" t="s">
        <v>58</v>
      </c>
      <c r="AK252" s="60">
        <f t="shared" si="28"/>
        <v>0.49</v>
      </c>
      <c r="AL252" s="20">
        <f>IF(head!F$48="S235",235,IF(head!F$48="S275",275,IF(head!F$48="S355",355,IF(head!F$48="S420",420,460))))^0.5*head!$I$40*1000/(S252*3.1416*210000^0.5)</f>
        <v>0.70613492880433926</v>
      </c>
      <c r="AM252" s="20">
        <f t="shared" si="29"/>
        <v>0.87331632639581769</v>
      </c>
      <c r="AN252" s="20">
        <f t="shared" si="30"/>
        <v>0.72088748842507078</v>
      </c>
      <c r="AO252" s="21">
        <f>IF(head!F$48="S235",235,IF(head!F$48="S275",275,IF(head!F$48="S355",355,IF(head!F$48="S420",420,460))))*AN252*J252/1000</f>
        <v>529.11240060806972</v>
      </c>
      <c r="AP252" s="45" t="str">
        <f t="shared" si="31"/>
        <v>CF SHS 140 x 8</v>
      </c>
    </row>
    <row r="253" spans="1:42">
      <c r="A253" s="16" t="s">
        <v>724</v>
      </c>
      <c r="B253" s="31">
        <f t="shared" si="23"/>
        <v>668.70336244958423</v>
      </c>
      <c r="C253" s="17">
        <v>140</v>
      </c>
      <c r="D253" s="17">
        <v>140</v>
      </c>
      <c r="E253" s="216">
        <v>8</v>
      </c>
      <c r="F253" s="17"/>
      <c r="G253" s="17"/>
      <c r="H253" s="35">
        <v>31.433344596654049</v>
      </c>
      <c r="I253" s="18">
        <v>32.033981754551895</v>
      </c>
      <c r="J253" s="18">
        <v>4004.247719318987</v>
      </c>
      <c r="K253" s="18">
        <v>0.5256637061435917</v>
      </c>
      <c r="L253" s="49">
        <v>11267730.321458185</v>
      </c>
      <c r="M253" s="19">
        <v>160967.57602083118</v>
      </c>
      <c r="N253" s="19">
        <v>194175.05263261602</v>
      </c>
      <c r="O253" s="50">
        <v>53.046624481676155</v>
      </c>
      <c r="P253" s="19">
        <v>11267730.321458185</v>
      </c>
      <c r="Q253" s="19">
        <v>160967.57602083118</v>
      </c>
      <c r="R253" s="19">
        <v>194175.05263261602</v>
      </c>
      <c r="S253" s="18">
        <v>53.046624481676155</v>
      </c>
      <c r="T253" s="49">
        <v>19043635.436186999</v>
      </c>
      <c r="U253" s="36"/>
      <c r="V253" s="104">
        <v>1</v>
      </c>
      <c r="W253" s="105">
        <v>1</v>
      </c>
      <c r="X253" s="105">
        <v>1</v>
      </c>
      <c r="Y253" s="105">
        <v>1</v>
      </c>
      <c r="Z253" s="105">
        <v>1</v>
      </c>
      <c r="AA253" s="106">
        <v>1</v>
      </c>
      <c r="AB253" s="105">
        <v>1</v>
      </c>
      <c r="AC253" s="105">
        <v>1</v>
      </c>
      <c r="AD253" s="105">
        <v>1</v>
      </c>
      <c r="AE253" s="111">
        <v>1</v>
      </c>
      <c r="AF253" s="92">
        <f t="shared" si="24"/>
        <v>131.27652008327613</v>
      </c>
      <c r="AG253" s="93"/>
      <c r="AH253" s="94"/>
      <c r="AI253" s="95"/>
      <c r="AJ253" s="60" t="s">
        <v>58</v>
      </c>
      <c r="AK253" s="60">
        <f t="shared" si="28"/>
        <v>0.49</v>
      </c>
      <c r="AL253" s="20">
        <f>IF(head!F$48="S235",235,IF(head!F$48="S275",275,IF(head!F$48="S355",355,IF(head!F$48="S420",420,460))))^0.5*head!$I$40*1000/(S253*3.1416*210000^0.5)</f>
        <v>0.72263358622804097</v>
      </c>
      <c r="AM253" s="20">
        <f t="shared" si="29"/>
        <v>0.88914487859826974</v>
      </c>
      <c r="AN253" s="20">
        <f t="shared" si="30"/>
        <v>0.71063191456937869</v>
      </c>
      <c r="AO253" s="21">
        <f>IF(head!F$48="S235",235,IF(head!F$48="S275",275,IF(head!F$48="S355",355,IF(head!F$48="S420",420,460))))*AN253*J253/1000</f>
        <v>668.70336244958423</v>
      </c>
      <c r="AP253" s="45" t="str">
        <f t="shared" si="31"/>
        <v>CF SHS 140 x 10</v>
      </c>
    </row>
    <row r="254" spans="1:42">
      <c r="A254" s="16" t="s">
        <v>725</v>
      </c>
      <c r="B254" s="31">
        <f t="shared" si="23"/>
        <v>800.38092905598205</v>
      </c>
      <c r="C254" s="17">
        <v>140</v>
      </c>
      <c r="D254" s="17">
        <v>140</v>
      </c>
      <c r="E254" s="216">
        <v>10</v>
      </c>
      <c r="F254" s="17"/>
      <c r="G254" s="17"/>
      <c r="H254" s="35">
        <v>38.124600932271946</v>
      </c>
      <c r="I254" s="18">
        <v>38.853096491487335</v>
      </c>
      <c r="J254" s="18">
        <v>4856.6370614359175</v>
      </c>
      <c r="K254" s="18">
        <v>0.51707963267948964</v>
      </c>
      <c r="L254" s="49">
        <v>13116725.424962863</v>
      </c>
      <c r="M254" s="19">
        <v>187381.79178518377</v>
      </c>
      <c r="N254" s="19">
        <v>230382.00109794963</v>
      </c>
      <c r="O254" s="50">
        <v>51.969063276873129</v>
      </c>
      <c r="P254" s="19">
        <v>13116725.424962863</v>
      </c>
      <c r="Q254" s="19">
        <v>187381.79178518377</v>
      </c>
      <c r="R254" s="19">
        <v>230382.00109794963</v>
      </c>
      <c r="S254" s="18">
        <v>51.969063276873129</v>
      </c>
      <c r="T254" s="49">
        <v>22778129.326391399</v>
      </c>
      <c r="U254" s="36"/>
      <c r="V254" s="104">
        <v>1</v>
      </c>
      <c r="W254" s="105">
        <v>1</v>
      </c>
      <c r="X254" s="105">
        <v>1</v>
      </c>
      <c r="Y254" s="105">
        <v>1</v>
      </c>
      <c r="Z254" s="105">
        <v>1</v>
      </c>
      <c r="AA254" s="106">
        <v>1</v>
      </c>
      <c r="AB254" s="105">
        <v>1</v>
      </c>
      <c r="AC254" s="105">
        <v>1</v>
      </c>
      <c r="AD254" s="105">
        <v>1</v>
      </c>
      <c r="AE254" s="111">
        <v>1</v>
      </c>
      <c r="AF254" s="92">
        <f t="shared" si="24"/>
        <v>106.46865848497426</v>
      </c>
      <c r="AG254" s="93"/>
      <c r="AH254" s="94"/>
      <c r="AI254" s="95"/>
      <c r="AJ254" s="60" t="s">
        <v>58</v>
      </c>
      <c r="AK254" s="60">
        <f t="shared" si="28"/>
        <v>0.49</v>
      </c>
      <c r="AL254" s="20">
        <f>IF(head!F$48="S235",235,IF(head!F$48="S275",275,IF(head!F$48="S355",355,IF(head!F$48="S420",420,460))))^0.5*head!$I$40*1000/(S254*3.1416*210000^0.5)</f>
        <v>0.73761715277143747</v>
      </c>
      <c r="AM254" s="20">
        <f t="shared" si="29"/>
        <v>0.90375573446032331</v>
      </c>
      <c r="AN254" s="20">
        <f t="shared" si="30"/>
        <v>0.70128285288179604</v>
      </c>
      <c r="AO254" s="21">
        <f>IF(head!F$48="S235",235,IF(head!F$48="S275",275,IF(head!F$48="S355",355,IF(head!F$48="S420",420,460))))*AN254*J254/1000</f>
        <v>800.38092905598205</v>
      </c>
      <c r="AP254" s="45" t="str">
        <f t="shared" si="31"/>
        <v>CF SHS 150 x 4</v>
      </c>
    </row>
    <row r="255" spans="1:42">
      <c r="A255" s="16" t="s">
        <v>726</v>
      </c>
      <c r="B255" s="31">
        <f t="shared" si="23"/>
        <v>408.63370661539705</v>
      </c>
      <c r="C255" s="17">
        <v>150</v>
      </c>
      <c r="D255" s="17">
        <v>150</v>
      </c>
      <c r="E255" s="216">
        <v>4</v>
      </c>
      <c r="F255" s="17"/>
      <c r="G255" s="17"/>
      <c r="H255" s="35">
        <v>18.01415211187263</v>
      </c>
      <c r="I255" s="18">
        <v>18.358371578978478</v>
      </c>
      <c r="J255" s="18">
        <v>2294.79644737231</v>
      </c>
      <c r="K255" s="18">
        <v>0.5862654824574367</v>
      </c>
      <c r="L255" s="49">
        <v>8078170.5145350769</v>
      </c>
      <c r="M255" s="19">
        <v>107708.94019380103</v>
      </c>
      <c r="N255" s="19">
        <v>124868.6953072781</v>
      </c>
      <c r="O255" s="50">
        <v>59.33137641989925</v>
      </c>
      <c r="P255" s="19">
        <v>8078170.5145350769</v>
      </c>
      <c r="Q255" s="19">
        <v>107708.94019380103</v>
      </c>
      <c r="R255" s="19">
        <v>124868.6953072781</v>
      </c>
      <c r="S255" s="18">
        <v>59.33137641989925</v>
      </c>
      <c r="T255" s="49">
        <v>12669927.340443101</v>
      </c>
      <c r="U255" s="36"/>
      <c r="V255" s="104">
        <v>2</v>
      </c>
      <c r="W255" s="105">
        <v>2</v>
      </c>
      <c r="X255" s="105">
        <v>3</v>
      </c>
      <c r="Y255" s="105">
        <v>4</v>
      </c>
      <c r="Z255" s="105">
        <v>4</v>
      </c>
      <c r="AA255" s="106">
        <v>3</v>
      </c>
      <c r="AB255" s="105">
        <v>4</v>
      </c>
      <c r="AC255" s="105">
        <v>4</v>
      </c>
      <c r="AD255" s="105">
        <v>4</v>
      </c>
      <c r="AE255" s="111">
        <v>4</v>
      </c>
      <c r="AF255" s="92">
        <f t="shared" si="24"/>
        <v>255.47602844197726</v>
      </c>
      <c r="AG255" s="93"/>
      <c r="AH255" s="94"/>
      <c r="AI255" s="95"/>
      <c r="AJ255" s="60" t="s">
        <v>58</v>
      </c>
      <c r="AK255" s="60">
        <f t="shared" si="28"/>
        <v>0.49</v>
      </c>
      <c r="AL255" s="20">
        <f>IF(head!F$48="S235",235,IF(head!F$48="S275",275,IF(head!F$48="S355",355,IF(head!F$48="S420",420,460))))^0.5*head!$I$40*1000/(S255*3.1416*210000^0.5)</f>
        <v>0.64608769928400267</v>
      </c>
      <c r="AM255" s="20">
        <f t="shared" si="29"/>
        <v>0.8180061439076286</v>
      </c>
      <c r="AN255" s="20">
        <f t="shared" si="30"/>
        <v>0.75774338881009629</v>
      </c>
      <c r="AO255" s="21">
        <f>IF(head!F$48="S235",235,IF(head!F$48="S275",275,IF(head!F$48="S355",355,IF(head!F$48="S420",420,460))))*AN255*J255/1000</f>
        <v>408.63370661539705</v>
      </c>
      <c r="AP255" s="45" t="str">
        <f t="shared" si="31"/>
        <v>CF SHS 150 x 5</v>
      </c>
    </row>
    <row r="256" spans="1:42">
      <c r="A256" s="16" t="s">
        <v>727</v>
      </c>
      <c r="B256" s="31">
        <f t="shared" si="23"/>
        <v>502.80677412720331</v>
      </c>
      <c r="C256" s="17">
        <v>150</v>
      </c>
      <c r="D256" s="17">
        <v>150</v>
      </c>
      <c r="E256" s="216">
        <v>5</v>
      </c>
      <c r="F256" s="17"/>
      <c r="G256" s="17"/>
      <c r="H256" s="35">
        <v>22.259612674800991</v>
      </c>
      <c r="I256" s="18">
        <v>22.684955592153877</v>
      </c>
      <c r="J256" s="18">
        <v>2835.6194490192347</v>
      </c>
      <c r="K256" s="18">
        <v>0.58283185307179586</v>
      </c>
      <c r="L256" s="49">
        <v>9821188.6132214516</v>
      </c>
      <c r="M256" s="19">
        <v>130949.18150961933</v>
      </c>
      <c r="N256" s="19">
        <v>152981.93085291691</v>
      </c>
      <c r="O256" s="50">
        <v>58.851569927264336</v>
      </c>
      <c r="P256" s="19">
        <v>9821188.6132214516</v>
      </c>
      <c r="Q256" s="19">
        <v>130949.18150961933</v>
      </c>
      <c r="R256" s="19">
        <v>152981.93085291691</v>
      </c>
      <c r="S256" s="18">
        <v>58.851569927264336</v>
      </c>
      <c r="T256" s="49">
        <v>15573992.1005415</v>
      </c>
      <c r="U256" s="36"/>
      <c r="V256" s="104">
        <v>1</v>
      </c>
      <c r="W256" s="105">
        <v>1</v>
      </c>
      <c r="X256" s="105">
        <v>1</v>
      </c>
      <c r="Y256" s="105">
        <v>2</v>
      </c>
      <c r="Z256" s="105">
        <v>2</v>
      </c>
      <c r="AA256" s="106">
        <v>1</v>
      </c>
      <c r="AB256" s="105">
        <v>2</v>
      </c>
      <c r="AC256" s="105">
        <v>2</v>
      </c>
      <c r="AD256" s="105">
        <v>3</v>
      </c>
      <c r="AE256" s="111">
        <v>4</v>
      </c>
      <c r="AF256" s="92">
        <f t="shared" si="24"/>
        <v>205.53951739658928</v>
      </c>
      <c r="AG256" s="93"/>
      <c r="AH256" s="94"/>
      <c r="AI256" s="95"/>
      <c r="AJ256" s="60" t="s">
        <v>58</v>
      </c>
      <c r="AK256" s="60">
        <f t="shared" si="28"/>
        <v>0.49</v>
      </c>
      <c r="AL256" s="20">
        <f>IF(head!F$48="S235",235,IF(head!F$48="S275",275,IF(head!F$48="S355",355,IF(head!F$48="S420",420,460))))^0.5*head!$I$40*1000/(S256*3.1416*210000^0.5)</f>
        <v>0.65135513859464711</v>
      </c>
      <c r="AM256" s="20">
        <f t="shared" si="29"/>
        <v>0.82271376724251455</v>
      </c>
      <c r="AN256" s="20">
        <f t="shared" si="30"/>
        <v>0.75454528811979471</v>
      </c>
      <c r="AO256" s="21">
        <f>IF(head!F$48="S235",235,IF(head!F$48="S275",275,IF(head!F$48="S355",355,IF(head!F$48="S420",420,460))))*AN256*J256/1000</f>
        <v>502.80677412720331</v>
      </c>
      <c r="AP256" s="45" t="str">
        <f t="shared" si="31"/>
        <v>CF SHS 150 x 6</v>
      </c>
    </row>
    <row r="257" spans="1:42">
      <c r="A257" s="16" t="s">
        <v>240</v>
      </c>
      <c r="B257" s="31">
        <f t="shared" si="23"/>
        <v>593.78966178378221</v>
      </c>
      <c r="C257" s="17">
        <v>150</v>
      </c>
      <c r="D257" s="17">
        <v>150</v>
      </c>
      <c r="E257" s="216">
        <v>6</v>
      </c>
      <c r="F257" s="17"/>
      <c r="G257" s="17"/>
      <c r="H257" s="35">
        <v>26.401842251713429</v>
      </c>
      <c r="I257" s="18">
        <v>26.906336052701583</v>
      </c>
      <c r="J257" s="18">
        <v>3363.2920065876979</v>
      </c>
      <c r="K257" s="18">
        <v>0.57939822368615501</v>
      </c>
      <c r="L257" s="49">
        <v>11459054.114443017</v>
      </c>
      <c r="M257" s="19">
        <v>152787.38819257359</v>
      </c>
      <c r="N257" s="19">
        <v>179883.39641502494</v>
      </c>
      <c r="O257" s="50">
        <v>58.370323144189932</v>
      </c>
      <c r="P257" s="19">
        <v>11459054.114443017</v>
      </c>
      <c r="Q257" s="19">
        <v>152787.38819257359</v>
      </c>
      <c r="R257" s="19">
        <v>179883.39641502494</v>
      </c>
      <c r="S257" s="18">
        <v>58.370323144189932</v>
      </c>
      <c r="T257" s="49">
        <v>18370711.7380413</v>
      </c>
      <c r="U257" s="36"/>
      <c r="V257" s="104">
        <v>1</v>
      </c>
      <c r="W257" s="105">
        <v>1</v>
      </c>
      <c r="X257" s="105">
        <v>1</v>
      </c>
      <c r="Y257" s="105">
        <v>1</v>
      </c>
      <c r="Z257" s="105">
        <v>1</v>
      </c>
      <c r="AA257" s="106">
        <v>1</v>
      </c>
      <c r="AB257" s="105">
        <v>1</v>
      </c>
      <c r="AC257" s="105">
        <v>1</v>
      </c>
      <c r="AD257" s="105">
        <v>2</v>
      </c>
      <c r="AE257" s="111">
        <v>2</v>
      </c>
      <c r="AF257" s="92">
        <f t="shared" si="24"/>
        <v>172.27116246560948</v>
      </c>
      <c r="AG257" s="93"/>
      <c r="AH257" s="94"/>
      <c r="AI257" s="95"/>
      <c r="AJ257" s="60" t="s">
        <v>58</v>
      </c>
      <c r="AK257" s="60">
        <f t="shared" si="28"/>
        <v>0.49</v>
      </c>
      <c r="AL257" s="20">
        <f>IF(head!F$48="S235",235,IF(head!F$48="S275",275,IF(head!F$48="S355",355,IF(head!F$48="S420",420,460))))^0.5*head!$I$40*1000/(S257*3.1416*210000^0.5)</f>
        <v>0.6567253772399485</v>
      </c>
      <c r="AM257" s="20">
        <f t="shared" si="29"/>
        <v>0.82754182797926368</v>
      </c>
      <c r="AN257" s="20">
        <f t="shared" si="30"/>
        <v>0.75127717524368187</v>
      </c>
      <c r="AO257" s="21">
        <f>IF(head!F$48="S235",235,IF(head!F$48="S275",275,IF(head!F$48="S355",355,IF(head!F$48="S420",420,460))))*AN257*J257/1000</f>
        <v>593.78966178378221</v>
      </c>
      <c r="AP257" s="45" t="str">
        <f t="shared" si="31"/>
        <v>CF SHS 150 x 8</v>
      </c>
    </row>
    <row r="258" spans="1:42">
      <c r="A258" s="16" t="s">
        <v>728</v>
      </c>
      <c r="B258" s="31">
        <f t="shared" ref="B258:B321" si="32">AO258</f>
        <v>754.66245062240182</v>
      </c>
      <c r="C258" s="17">
        <v>150</v>
      </c>
      <c r="D258" s="17">
        <v>150</v>
      </c>
      <c r="E258" s="216">
        <v>8</v>
      </c>
      <c r="F258" s="17"/>
      <c r="G258" s="17"/>
      <c r="H258" s="35">
        <v>33.945344596654046</v>
      </c>
      <c r="I258" s="18">
        <v>34.593981754551891</v>
      </c>
      <c r="J258" s="18">
        <v>4324.247719318987</v>
      </c>
      <c r="K258" s="18">
        <v>0.56566370614359174</v>
      </c>
      <c r="L258" s="49">
        <v>14118333.707433986</v>
      </c>
      <c r="M258" s="19">
        <v>188244.44943245314</v>
      </c>
      <c r="N258" s="19">
        <v>225956.29122921094</v>
      </c>
      <c r="O258" s="50">
        <v>57.139500414724274</v>
      </c>
      <c r="P258" s="19">
        <v>14118333.707433986</v>
      </c>
      <c r="Q258" s="19">
        <v>188244.44943245314</v>
      </c>
      <c r="R258" s="19">
        <v>225956.29122921094</v>
      </c>
      <c r="S258" s="18">
        <v>57.139500414724274</v>
      </c>
      <c r="T258" s="49">
        <v>23684341.362453103</v>
      </c>
      <c r="U258" s="36"/>
      <c r="V258" s="104">
        <v>1</v>
      </c>
      <c r="W258" s="105">
        <v>1</v>
      </c>
      <c r="X258" s="105">
        <v>1</v>
      </c>
      <c r="Y258" s="105">
        <v>1</v>
      </c>
      <c r="Z258" s="105">
        <v>1</v>
      </c>
      <c r="AA258" s="106">
        <v>1</v>
      </c>
      <c r="AB258" s="105">
        <v>1</v>
      </c>
      <c r="AC258" s="105">
        <v>1</v>
      </c>
      <c r="AD258" s="105">
        <v>1</v>
      </c>
      <c r="AE258" s="111">
        <v>1</v>
      </c>
      <c r="AF258" s="92">
        <f t="shared" si="24"/>
        <v>130.81204936905797</v>
      </c>
      <c r="AG258" s="93"/>
      <c r="AH258" s="94"/>
      <c r="AI258" s="95"/>
      <c r="AJ258" s="60" t="s">
        <v>58</v>
      </c>
      <c r="AK258" s="60">
        <f t="shared" si="28"/>
        <v>0.49</v>
      </c>
      <c r="AL258" s="20">
        <f>IF(head!F$48="S235",235,IF(head!F$48="S275",275,IF(head!F$48="S355",355,IF(head!F$48="S420",420,460))))^0.5*head!$I$40*1000/(S258*3.1416*210000^0.5)</f>
        <v>0.67087167735557818</v>
      </c>
      <c r="AM258" s="20">
        <f t="shared" si="29"/>
        <v>0.8403979646910601</v>
      </c>
      <c r="AN258" s="20">
        <f t="shared" si="30"/>
        <v>0.74263312038523688</v>
      </c>
      <c r="AO258" s="21">
        <f>IF(head!F$48="S235",235,IF(head!F$48="S275",275,IF(head!F$48="S355",355,IF(head!F$48="S420",420,460))))*AN258*J258/1000</f>
        <v>754.66245062240182</v>
      </c>
      <c r="AP258" s="45" t="str">
        <f t="shared" si="31"/>
        <v>CF SHS 150 x 10</v>
      </c>
    </row>
    <row r="259" spans="1:42">
      <c r="A259" s="16" t="s">
        <v>729</v>
      </c>
      <c r="B259" s="31">
        <f t="shared" si="32"/>
        <v>907.65985962818093</v>
      </c>
      <c r="C259" s="17">
        <v>150</v>
      </c>
      <c r="D259" s="17">
        <v>150</v>
      </c>
      <c r="E259" s="216">
        <v>10</v>
      </c>
      <c r="F259" s="17"/>
      <c r="G259" s="17"/>
      <c r="H259" s="35">
        <v>41.264600932271946</v>
      </c>
      <c r="I259" s="18">
        <v>42.053096491487331</v>
      </c>
      <c r="J259" s="18">
        <v>5256.6370614359175</v>
      </c>
      <c r="K259" s="18">
        <v>0.55707963267948968</v>
      </c>
      <c r="L259" s="49">
        <v>16525294.695811598</v>
      </c>
      <c r="M259" s="19">
        <v>220337.26261082132</v>
      </c>
      <c r="N259" s="19">
        <v>269165.18640512921</v>
      </c>
      <c r="O259" s="50">
        <v>56.068715935186269</v>
      </c>
      <c r="P259" s="19">
        <v>16525294.695811598</v>
      </c>
      <c r="Q259" s="19">
        <v>220337.26261082132</v>
      </c>
      <c r="R259" s="19">
        <v>269165.18640512921</v>
      </c>
      <c r="S259" s="18">
        <v>56.068715935186269</v>
      </c>
      <c r="T259" s="49">
        <v>28443333.007883899</v>
      </c>
      <c r="U259" s="36"/>
      <c r="V259" s="104">
        <v>1</v>
      </c>
      <c r="W259" s="105">
        <v>1</v>
      </c>
      <c r="X259" s="105">
        <v>1</v>
      </c>
      <c r="Y259" s="105">
        <v>1</v>
      </c>
      <c r="Z259" s="105">
        <v>1</v>
      </c>
      <c r="AA259" s="106">
        <v>1</v>
      </c>
      <c r="AB259" s="105">
        <v>1</v>
      </c>
      <c r="AC259" s="105">
        <v>1</v>
      </c>
      <c r="AD259" s="105">
        <v>1</v>
      </c>
      <c r="AE259" s="111">
        <v>1</v>
      </c>
      <c r="AF259" s="92">
        <f t="shared" ref="AF259:AF291" si="33">K259/J259*1000000</f>
        <v>105.97643059026721</v>
      </c>
      <c r="AG259" s="93"/>
      <c r="AH259" s="94"/>
      <c r="AI259" s="95"/>
      <c r="AJ259" s="60" t="s">
        <v>58</v>
      </c>
      <c r="AK259" s="60">
        <f t="shared" si="28"/>
        <v>0.49</v>
      </c>
      <c r="AL259" s="20">
        <f>IF(head!F$48="S235",235,IF(head!F$48="S275",275,IF(head!F$48="S355",355,IF(head!F$48="S420",420,460))))^0.5*head!$I$40*1000/(S259*3.1416*210000^0.5)</f>
        <v>0.6836837949133332</v>
      </c>
      <c r="AM259" s="20">
        <f t="shared" si="29"/>
        <v>0.85221429546731498</v>
      </c>
      <c r="AN259" s="20">
        <f t="shared" si="30"/>
        <v>0.73476299319425642</v>
      </c>
      <c r="AO259" s="21">
        <f>IF(head!F$48="S235",235,IF(head!F$48="S275",275,IF(head!F$48="S355",355,IF(head!F$48="S420",420,460))))*AN259*J259/1000</f>
        <v>907.65985962818093</v>
      </c>
      <c r="AP259" s="45" t="str">
        <f t="shared" si="31"/>
        <v>CF SHS 150 x 12,5</v>
      </c>
    </row>
    <row r="260" spans="1:42">
      <c r="A260" s="16" t="s">
        <v>730</v>
      </c>
      <c r="B260" s="31">
        <f t="shared" si="32"/>
        <v>1049.147769931295</v>
      </c>
      <c r="C260" s="17">
        <v>150</v>
      </c>
      <c r="D260" s="17">
        <v>150</v>
      </c>
      <c r="E260" s="216">
        <v>12.5</v>
      </c>
      <c r="F260" s="17"/>
      <c r="G260" s="17"/>
      <c r="H260" s="35">
        <v>48.704298695843647</v>
      </c>
      <c r="I260" s="18">
        <v>49.634954084936204</v>
      </c>
      <c r="J260" s="18">
        <v>6204.3692606170262</v>
      </c>
      <c r="K260" s="18">
        <v>0.53561944901923453</v>
      </c>
      <c r="L260" s="49">
        <v>18174378.662899777</v>
      </c>
      <c r="M260" s="19">
        <v>242325.04883866373</v>
      </c>
      <c r="N260" s="19">
        <v>305580.51393980515</v>
      </c>
      <c r="O260" s="50">
        <v>54.122888611520928</v>
      </c>
      <c r="P260" s="19">
        <v>18174378.662899777</v>
      </c>
      <c r="Q260" s="19">
        <v>242325.04883866373</v>
      </c>
      <c r="R260" s="19">
        <v>305580.51393980515</v>
      </c>
      <c r="S260" s="18">
        <v>54.122888611520928</v>
      </c>
      <c r="T260" s="49">
        <v>33219526.198019098</v>
      </c>
      <c r="U260" s="36"/>
      <c r="V260" s="104">
        <v>1</v>
      </c>
      <c r="W260" s="105">
        <v>1</v>
      </c>
      <c r="X260" s="105">
        <v>1</v>
      </c>
      <c r="Y260" s="105">
        <v>1</v>
      </c>
      <c r="Z260" s="105">
        <v>1</v>
      </c>
      <c r="AA260" s="106">
        <v>1</v>
      </c>
      <c r="AB260" s="105">
        <v>1</v>
      </c>
      <c r="AC260" s="105">
        <v>1</v>
      </c>
      <c r="AD260" s="105">
        <v>1</v>
      </c>
      <c r="AE260" s="111">
        <v>1</v>
      </c>
      <c r="AF260" s="92">
        <f t="shared" si="33"/>
        <v>86.329395708141178</v>
      </c>
      <c r="AG260" s="93"/>
      <c r="AH260" s="94"/>
      <c r="AI260" s="95"/>
      <c r="AJ260" s="60" t="s">
        <v>58</v>
      </c>
      <c r="AK260" s="60">
        <f t="shared" si="28"/>
        <v>0.49</v>
      </c>
      <c r="AL260" s="20">
        <f>IF(head!F$48="S235",235,IF(head!F$48="S275",275,IF(head!F$48="S355",355,IF(head!F$48="S420",420,460))))^0.5*head!$I$40*1000/(S260*3.1416*210000^0.5)</f>
        <v>0.70826361027459972</v>
      </c>
      <c r="AM260" s="20">
        <f t="shared" si="29"/>
        <v>0.87534325533688184</v>
      </c>
      <c r="AN260" s="20">
        <f t="shared" si="30"/>
        <v>0.71956687423345389</v>
      </c>
      <c r="AO260" s="21">
        <f>IF(head!F$48="S235",235,IF(head!F$48="S275",275,IF(head!F$48="S355",355,IF(head!F$48="S420",420,460))))*AN260*J260/1000</f>
        <v>1049.147769931295</v>
      </c>
      <c r="AP260" s="45" t="str">
        <f t="shared" si="31"/>
        <v>CF SHS 160 x 5</v>
      </c>
    </row>
    <row r="261" spans="1:42">
      <c r="A261" s="16" t="s">
        <v>731</v>
      </c>
      <c r="B261" s="31">
        <f t="shared" si="32"/>
        <v>556.41654016400059</v>
      </c>
      <c r="C261" s="17">
        <v>160</v>
      </c>
      <c r="D261" s="17">
        <v>160</v>
      </c>
      <c r="E261" s="216">
        <v>5</v>
      </c>
      <c r="F261" s="17"/>
      <c r="G261" s="17"/>
      <c r="H261" s="35">
        <v>23.829612674800991</v>
      </c>
      <c r="I261" s="18">
        <v>24.284955592153874</v>
      </c>
      <c r="J261" s="18">
        <v>3035.6194490192347</v>
      </c>
      <c r="K261" s="18">
        <v>0.62283185307179589</v>
      </c>
      <c r="L261" s="49">
        <v>12023565.074642768</v>
      </c>
      <c r="M261" s="19">
        <v>150294.56343303461</v>
      </c>
      <c r="N261" s="19">
        <v>175160.02809801308</v>
      </c>
      <c r="O261" s="50">
        <v>62.935105678990269</v>
      </c>
      <c r="P261" s="19">
        <v>12023565.074642768</v>
      </c>
      <c r="Q261" s="19">
        <v>150294.56343303461</v>
      </c>
      <c r="R261" s="19">
        <v>175160.02809801308</v>
      </c>
      <c r="S261" s="18">
        <v>62.935105678990269</v>
      </c>
      <c r="T261" s="49">
        <v>19001180.809321299</v>
      </c>
      <c r="U261" s="36"/>
      <c r="V261" s="104">
        <v>1</v>
      </c>
      <c r="W261" s="105">
        <v>1</v>
      </c>
      <c r="X261" s="105">
        <v>2</v>
      </c>
      <c r="Y261" s="105">
        <v>2</v>
      </c>
      <c r="Z261" s="105">
        <v>3</v>
      </c>
      <c r="AA261" s="106">
        <v>1</v>
      </c>
      <c r="AB261" s="105">
        <v>2</v>
      </c>
      <c r="AC261" s="105">
        <v>3</v>
      </c>
      <c r="AD261" s="105">
        <v>4</v>
      </c>
      <c r="AE261" s="111">
        <v>4</v>
      </c>
      <c r="AF261" s="92">
        <f t="shared" si="33"/>
        <v>205.17454955463009</v>
      </c>
      <c r="AG261" s="93"/>
      <c r="AH261" s="94"/>
      <c r="AI261" s="95"/>
      <c r="AJ261" s="60" t="s">
        <v>58</v>
      </c>
      <c r="AK261" s="60">
        <f t="shared" si="28"/>
        <v>0.49</v>
      </c>
      <c r="AL261" s="20">
        <f>IF(head!F$48="S235",235,IF(head!F$48="S275",275,IF(head!F$48="S355",355,IF(head!F$48="S420",420,460))))^0.5*head!$I$40*1000/(S261*3.1416*210000^0.5)</f>
        <v>0.60909204922941262</v>
      </c>
      <c r="AM261" s="20">
        <f t="shared" si="29"/>
        <v>0.78572411427844879</v>
      </c>
      <c r="AN261" s="20">
        <f t="shared" si="30"/>
        <v>0.77998247076380511</v>
      </c>
      <c r="AO261" s="21">
        <f>IF(head!F$48="S235",235,IF(head!F$48="S275",275,IF(head!F$48="S355",355,IF(head!F$48="S420",420,460))))*AN261*J261/1000</f>
        <v>556.41654016400059</v>
      </c>
      <c r="AP261" s="45" t="str">
        <f t="shared" si="31"/>
        <v>CF SHS 160 x 6</v>
      </c>
    </row>
    <row r="262" spans="1:42">
      <c r="A262" s="16" t="s">
        <v>241</v>
      </c>
      <c r="B262" s="31">
        <f t="shared" si="32"/>
        <v>658.10116318606504</v>
      </c>
      <c r="C262" s="17">
        <v>160</v>
      </c>
      <c r="D262" s="17">
        <v>160</v>
      </c>
      <c r="E262" s="216">
        <v>6</v>
      </c>
      <c r="F262" s="17"/>
      <c r="G262" s="17"/>
      <c r="H262" s="35">
        <v>28.285842251713426</v>
      </c>
      <c r="I262" s="18">
        <v>28.826336052701581</v>
      </c>
      <c r="J262" s="18">
        <v>3603.2920065876979</v>
      </c>
      <c r="K262" s="18">
        <v>0.61939822368615505</v>
      </c>
      <c r="L262" s="49">
        <v>14054810.378757961</v>
      </c>
      <c r="M262" s="19">
        <v>175685.12973447453</v>
      </c>
      <c r="N262" s="19">
        <v>206239.85644796345</v>
      </c>
      <c r="O262" s="50">
        <v>62.454360562631194</v>
      </c>
      <c r="P262" s="19">
        <v>14054810.378757961</v>
      </c>
      <c r="Q262" s="19">
        <v>175685.12973447453</v>
      </c>
      <c r="R262" s="19">
        <v>206239.85644796345</v>
      </c>
      <c r="S262" s="18">
        <v>62.454360562631194</v>
      </c>
      <c r="T262" s="49">
        <v>22440285.556704201</v>
      </c>
      <c r="U262" s="36"/>
      <c r="V262" s="104">
        <v>1</v>
      </c>
      <c r="W262" s="105">
        <v>1</v>
      </c>
      <c r="X262" s="105">
        <v>1</v>
      </c>
      <c r="Y262" s="105">
        <v>1</v>
      </c>
      <c r="Z262" s="105">
        <v>1</v>
      </c>
      <c r="AA262" s="106">
        <v>1</v>
      </c>
      <c r="AB262" s="105">
        <v>1</v>
      </c>
      <c r="AC262" s="105">
        <v>1</v>
      </c>
      <c r="AD262" s="105">
        <v>2</v>
      </c>
      <c r="AE262" s="111">
        <v>2</v>
      </c>
      <c r="AF262" s="92">
        <f t="shared" si="33"/>
        <v>171.89787076754916</v>
      </c>
      <c r="AG262" s="93"/>
      <c r="AH262" s="94"/>
      <c r="AI262" s="95"/>
      <c r="AJ262" s="60" t="s">
        <v>58</v>
      </c>
      <c r="AK262" s="60">
        <f t="shared" si="28"/>
        <v>0.49</v>
      </c>
      <c r="AL262" s="20">
        <f>IF(head!F$48="S235",235,IF(head!F$48="S275",275,IF(head!F$48="S355",355,IF(head!F$48="S420",420,460))))^0.5*head!$I$40*1000/(S262*3.1416*210000^0.5)</f>
        <v>0.61378056137559878</v>
      </c>
      <c r="AM262" s="20">
        <f t="shared" si="29"/>
        <v>0.78973952629829436</v>
      </c>
      <c r="AN262" s="20">
        <f t="shared" si="30"/>
        <v>0.77718666056566021</v>
      </c>
      <c r="AO262" s="21">
        <f>IF(head!F$48="S235",235,IF(head!F$48="S275",275,IF(head!F$48="S355",355,IF(head!F$48="S420",420,460))))*AN262*J262/1000</f>
        <v>658.10116318606504</v>
      </c>
      <c r="AP262" s="45" t="str">
        <f t="shared" si="31"/>
        <v>CF SHS 160 x 8</v>
      </c>
    </row>
    <row r="263" spans="1:42">
      <c r="A263" s="16" t="s">
        <v>732</v>
      </c>
      <c r="B263" s="31">
        <f t="shared" si="32"/>
        <v>840.20431893158843</v>
      </c>
      <c r="C263" s="17">
        <v>160</v>
      </c>
      <c r="D263" s="17">
        <v>160</v>
      </c>
      <c r="E263" s="216">
        <v>8</v>
      </c>
      <c r="F263" s="17"/>
      <c r="G263" s="17"/>
      <c r="H263" s="35">
        <v>36.457344596654046</v>
      </c>
      <c r="I263" s="18">
        <v>37.153981754551893</v>
      </c>
      <c r="J263" s="18">
        <v>4644.247719318987</v>
      </c>
      <c r="K263" s="18">
        <v>0.60566370614359177</v>
      </c>
      <c r="L263" s="49">
        <v>17412349.479375739</v>
      </c>
      <c r="M263" s="19">
        <v>217654.36849219675</v>
      </c>
      <c r="N263" s="19">
        <v>260137.52982580586</v>
      </c>
      <c r="O263" s="50">
        <v>61.230950249748815</v>
      </c>
      <c r="P263" s="19">
        <v>17412349.479375739</v>
      </c>
      <c r="Q263" s="19">
        <v>217654.36849219675</v>
      </c>
      <c r="R263" s="19">
        <v>260137.52982580586</v>
      </c>
      <c r="S263" s="18">
        <v>61.230950249748815</v>
      </c>
      <c r="T263" s="49">
        <v>29018425.221413799</v>
      </c>
      <c r="U263" s="36"/>
      <c r="V263" s="104">
        <v>1</v>
      </c>
      <c r="W263" s="105">
        <v>1</v>
      </c>
      <c r="X263" s="105">
        <v>1</v>
      </c>
      <c r="Y263" s="105">
        <v>1</v>
      </c>
      <c r="Z263" s="105">
        <v>1</v>
      </c>
      <c r="AA263" s="106">
        <v>1</v>
      </c>
      <c r="AB263" s="105">
        <v>1</v>
      </c>
      <c r="AC263" s="105">
        <v>1</v>
      </c>
      <c r="AD263" s="105">
        <v>1</v>
      </c>
      <c r="AE263" s="111">
        <v>1</v>
      </c>
      <c r="AF263" s="92">
        <f t="shared" si="33"/>
        <v>130.41158498591108</v>
      </c>
      <c r="AG263" s="93"/>
      <c r="AH263" s="94"/>
      <c r="AI263" s="95"/>
      <c r="AJ263" s="60" t="s">
        <v>58</v>
      </c>
      <c r="AK263" s="60">
        <f t="shared" si="28"/>
        <v>0.49</v>
      </c>
      <c r="AL263" s="20">
        <f>IF(head!F$48="S235",235,IF(head!F$48="S275",275,IF(head!F$48="S355",355,IF(head!F$48="S420",420,460))))^0.5*head!$I$40*1000/(S263*3.1416*210000^0.5)</f>
        <v>0.62604405664344687</v>
      </c>
      <c r="AM263" s="20">
        <f t="shared" si="29"/>
        <v>0.80034637430693611</v>
      </c>
      <c r="AN263" s="20">
        <f t="shared" si="30"/>
        <v>0.76984212372994043</v>
      </c>
      <c r="AO263" s="21">
        <f>IF(head!F$48="S235",235,IF(head!F$48="S275",275,IF(head!F$48="S355",355,IF(head!F$48="S420",420,460))))*AN263*J263/1000</f>
        <v>840.20431893158843</v>
      </c>
      <c r="AP263" s="45" t="str">
        <f t="shared" si="31"/>
        <v>CF SHS 160 x 10</v>
      </c>
    </row>
    <row r="264" spans="1:42">
      <c r="A264" s="16" t="s">
        <v>733</v>
      </c>
      <c r="B264" s="31">
        <f t="shared" si="32"/>
        <v>1014.4854976916815</v>
      </c>
      <c r="C264" s="17">
        <v>160</v>
      </c>
      <c r="D264" s="17">
        <v>160</v>
      </c>
      <c r="E264" s="216">
        <v>10</v>
      </c>
      <c r="F264" s="17"/>
      <c r="G264" s="17"/>
      <c r="H264" s="35">
        <v>44.404600932271947</v>
      </c>
      <c r="I264" s="18">
        <v>45.253096491487334</v>
      </c>
      <c r="J264" s="18">
        <v>5656.6370614359175</v>
      </c>
      <c r="K264" s="18">
        <v>0.59707963267948971</v>
      </c>
      <c r="L264" s="49">
        <v>20476695.819732118</v>
      </c>
      <c r="M264" s="19">
        <v>255958.69774665148</v>
      </c>
      <c r="N264" s="19">
        <v>310948.37171230878</v>
      </c>
      <c r="O264" s="50">
        <v>60.165950510841618</v>
      </c>
      <c r="P264" s="19">
        <v>20476695.819732118</v>
      </c>
      <c r="Q264" s="19">
        <v>255958.69774665148</v>
      </c>
      <c r="R264" s="19">
        <v>310948.37171230878</v>
      </c>
      <c r="S264" s="18">
        <v>60.165950510841618</v>
      </c>
      <c r="T264" s="49">
        <v>34966981.635136403</v>
      </c>
      <c r="U264" s="36"/>
      <c r="V264" s="104">
        <v>1</v>
      </c>
      <c r="W264" s="105">
        <v>1</v>
      </c>
      <c r="X264" s="105">
        <v>1</v>
      </c>
      <c r="Y264" s="105">
        <v>1</v>
      </c>
      <c r="Z264" s="105">
        <v>1</v>
      </c>
      <c r="AA264" s="106">
        <v>1</v>
      </c>
      <c r="AB264" s="105">
        <v>1</v>
      </c>
      <c r="AC264" s="105">
        <v>1</v>
      </c>
      <c r="AD264" s="105">
        <v>1</v>
      </c>
      <c r="AE264" s="111">
        <v>1</v>
      </c>
      <c r="AF264" s="92">
        <f t="shared" si="33"/>
        <v>105.55381690476058</v>
      </c>
      <c r="AG264" s="93"/>
      <c r="AH264" s="94"/>
      <c r="AI264" s="95"/>
      <c r="AJ264" s="60" t="s">
        <v>58</v>
      </c>
      <c r="AK264" s="60">
        <f t="shared" si="28"/>
        <v>0.49</v>
      </c>
      <c r="AL264" s="20">
        <f>IF(head!F$48="S235",235,IF(head!F$48="S275",275,IF(head!F$48="S355",355,IF(head!F$48="S420",420,460))))^0.5*head!$I$40*1000/(S264*3.1416*210000^0.5)</f>
        <v>0.63712568589069918</v>
      </c>
      <c r="AM264" s="20">
        <f t="shared" si="29"/>
        <v>0.81006036285406813</v>
      </c>
      <c r="AN264" s="20">
        <f t="shared" si="30"/>
        <v>0.76316714644400541</v>
      </c>
      <c r="AO264" s="21">
        <f>IF(head!F$48="S235",235,IF(head!F$48="S275",275,IF(head!F$48="S355",355,IF(head!F$48="S420",420,460))))*AN264*J264/1000</f>
        <v>1014.4854976916815</v>
      </c>
      <c r="AP264" s="45" t="str">
        <f t="shared" si="31"/>
        <v>CF SHS 180 x 6</v>
      </c>
    </row>
    <row r="265" spans="1:42">
      <c r="A265" s="16" t="s">
        <v>242</v>
      </c>
      <c r="B265" s="31">
        <f t="shared" si="32"/>
        <v>785.65315264067669</v>
      </c>
      <c r="C265" s="17">
        <v>180</v>
      </c>
      <c r="D265" s="17">
        <v>180</v>
      </c>
      <c r="E265" s="216">
        <v>6</v>
      </c>
      <c r="F265" s="17"/>
      <c r="G265" s="17"/>
      <c r="H265" s="35">
        <v>32.053842251713426</v>
      </c>
      <c r="I265" s="18">
        <v>32.666336052701581</v>
      </c>
      <c r="J265" s="18">
        <v>4083.2920065876979</v>
      </c>
      <c r="K265" s="18">
        <v>0.69939822368615501</v>
      </c>
      <c r="L265" s="49">
        <v>20365216.708376002</v>
      </c>
      <c r="M265" s="19">
        <v>226280.18564862225</v>
      </c>
      <c r="N265" s="19">
        <v>264352.77651384042</v>
      </c>
      <c r="O265" s="50">
        <v>70.621883912717209</v>
      </c>
      <c r="P265" s="19">
        <v>20365216.708376002</v>
      </c>
      <c r="Q265" s="19">
        <v>226280.18564862225</v>
      </c>
      <c r="R265" s="19">
        <v>264352.77651384042</v>
      </c>
      <c r="S265" s="18">
        <v>70.621883912717209</v>
      </c>
      <c r="T265" s="49">
        <v>32294237.481024198</v>
      </c>
      <c r="U265" s="36"/>
      <c r="V265" s="104">
        <v>1</v>
      </c>
      <c r="W265" s="105">
        <v>1</v>
      </c>
      <c r="X265" s="105">
        <v>1</v>
      </c>
      <c r="Y265" s="105">
        <v>2</v>
      </c>
      <c r="Z265" s="105">
        <v>2</v>
      </c>
      <c r="AA265" s="106">
        <v>1</v>
      </c>
      <c r="AB265" s="105">
        <v>2</v>
      </c>
      <c r="AC265" s="105">
        <v>2</v>
      </c>
      <c r="AD265" s="105">
        <v>3</v>
      </c>
      <c r="AE265" s="111">
        <v>4</v>
      </c>
      <c r="AF265" s="92">
        <f t="shared" si="33"/>
        <v>171.28293116382437</v>
      </c>
      <c r="AG265" s="93"/>
      <c r="AH265" s="94"/>
      <c r="AI265" s="95"/>
      <c r="AJ265" s="60" t="s">
        <v>58</v>
      </c>
      <c r="AK265" s="60">
        <f t="shared" si="28"/>
        <v>0.49</v>
      </c>
      <c r="AL265" s="20">
        <f>IF(head!F$48="S235",235,IF(head!F$48="S275",275,IF(head!F$48="S355",355,IF(head!F$48="S420",420,460))))^0.5*head!$I$40*1000/(S265*3.1416*210000^0.5)</f>
        <v>0.5427959488288725</v>
      </c>
      <c r="AM265" s="20">
        <f t="shared" si="29"/>
        <v>0.73129872849559185</v>
      </c>
      <c r="AN265" s="20">
        <f t="shared" si="30"/>
        <v>0.81875234478951064</v>
      </c>
      <c r="AO265" s="21">
        <f>IF(head!F$48="S235",235,IF(head!F$48="S275",275,IF(head!F$48="S355",355,IF(head!F$48="S420",420,460))))*AN265*J265/1000</f>
        <v>785.65315264067669</v>
      </c>
      <c r="AP265" s="45" t="str">
        <f t="shared" si="31"/>
        <v>CF SHS 180 x 8</v>
      </c>
    </row>
    <row r="266" spans="1:42">
      <c r="A266" s="16" t="s">
        <v>734</v>
      </c>
      <c r="B266" s="31">
        <f t="shared" si="32"/>
        <v>1009.9582055973759</v>
      </c>
      <c r="C266" s="17">
        <v>180</v>
      </c>
      <c r="D266" s="17">
        <v>180</v>
      </c>
      <c r="E266" s="216">
        <v>8</v>
      </c>
      <c r="F266" s="17"/>
      <c r="G266" s="17"/>
      <c r="H266" s="35">
        <v>41.481344596654047</v>
      </c>
      <c r="I266" s="18">
        <v>42.273981754551897</v>
      </c>
      <c r="J266" s="18">
        <v>5284.247719318987</v>
      </c>
      <c r="K266" s="18">
        <v>0.68566370614359173</v>
      </c>
      <c r="L266" s="49">
        <v>25458618.181157082</v>
      </c>
      <c r="M266" s="19">
        <v>282873.5353461898</v>
      </c>
      <c r="N266" s="19">
        <v>335700.00701899576</v>
      </c>
      <c r="O266" s="50">
        <v>69.410604953906173</v>
      </c>
      <c r="P266" s="19">
        <v>25458618.181157082</v>
      </c>
      <c r="Q266" s="19">
        <v>282873.5353461898</v>
      </c>
      <c r="R266" s="19">
        <v>335700.00701899576</v>
      </c>
      <c r="S266" s="18">
        <v>69.410604953906173</v>
      </c>
      <c r="T266" s="49">
        <v>41958719.282458797</v>
      </c>
      <c r="U266" s="36"/>
      <c r="V266" s="104">
        <v>1</v>
      </c>
      <c r="W266" s="105">
        <v>1</v>
      </c>
      <c r="X266" s="105">
        <v>1</v>
      </c>
      <c r="Y266" s="105">
        <v>1</v>
      </c>
      <c r="Z266" s="105">
        <v>1</v>
      </c>
      <c r="AA266" s="106">
        <v>1</v>
      </c>
      <c r="AB266" s="105">
        <v>1</v>
      </c>
      <c r="AC266" s="105">
        <v>1</v>
      </c>
      <c r="AD266" s="105">
        <v>1</v>
      </c>
      <c r="AE266" s="111">
        <v>1</v>
      </c>
      <c r="AF266" s="92">
        <f t="shared" si="33"/>
        <v>129.75616257293052</v>
      </c>
      <c r="AG266" s="93"/>
      <c r="AH266" s="94"/>
      <c r="AI266" s="95"/>
      <c r="AJ266" s="60" t="s">
        <v>58</v>
      </c>
      <c r="AK266" s="60">
        <f t="shared" si="28"/>
        <v>0.49</v>
      </c>
      <c r="AL266" s="20">
        <f>IF(head!F$48="S235",235,IF(head!F$48="S275",275,IF(head!F$48="S355",355,IF(head!F$48="S420",420,460))))^0.5*head!$I$40*1000/(S266*3.1416*210000^0.5)</f>
        <v>0.55226823785705348</v>
      </c>
      <c r="AM266" s="20">
        <f t="shared" si="29"/>
        <v>0.73880582154784569</v>
      </c>
      <c r="AN266" s="20">
        <f t="shared" si="30"/>
        <v>0.81330299414078122</v>
      </c>
      <c r="AO266" s="21">
        <f>IF(head!F$48="S235",235,IF(head!F$48="S275",275,IF(head!F$48="S355",355,IF(head!F$48="S420",420,460))))*AN266*J266/1000</f>
        <v>1009.9582055973759</v>
      </c>
      <c r="AP266" s="45" t="str">
        <f t="shared" si="31"/>
        <v>CF SHS 180 x 10</v>
      </c>
    </row>
    <row r="267" spans="1:42">
      <c r="A267" s="16" t="s">
        <v>735</v>
      </c>
      <c r="B267" s="31">
        <f t="shared" si="32"/>
        <v>1226.5479500651043</v>
      </c>
      <c r="C267" s="17">
        <v>180</v>
      </c>
      <c r="D267" s="17">
        <v>180</v>
      </c>
      <c r="E267" s="216">
        <v>10</v>
      </c>
      <c r="F267" s="17"/>
      <c r="G267" s="17"/>
      <c r="H267" s="35">
        <v>50.684600932271948</v>
      </c>
      <c r="I267" s="18">
        <v>51.653096491487332</v>
      </c>
      <c r="J267" s="18">
        <v>6456.6370614359175</v>
      </c>
      <c r="K267" s="18">
        <v>0.67707963267948967</v>
      </c>
      <c r="L267" s="49">
        <v>30167993.626788542</v>
      </c>
      <c r="M267" s="19">
        <v>335199.92918653938</v>
      </c>
      <c r="N267" s="19">
        <v>403514.742326668</v>
      </c>
      <c r="O267" s="50">
        <v>68.354958897865387</v>
      </c>
      <c r="P267" s="19">
        <v>30167993.626788542</v>
      </c>
      <c r="Q267" s="19">
        <v>335199.92918653938</v>
      </c>
      <c r="R267" s="19">
        <v>403514.742326668</v>
      </c>
      <c r="S267" s="18">
        <v>68.354958897865387</v>
      </c>
      <c r="T267" s="49">
        <v>50829548.881998301</v>
      </c>
      <c r="U267" s="36"/>
      <c r="V267" s="104">
        <v>1</v>
      </c>
      <c r="W267" s="105">
        <v>1</v>
      </c>
      <c r="X267" s="105">
        <v>1</v>
      </c>
      <c r="Y267" s="105">
        <v>1</v>
      </c>
      <c r="Z267" s="105">
        <v>1</v>
      </c>
      <c r="AA267" s="106">
        <v>1</v>
      </c>
      <c r="AB267" s="105">
        <v>1</v>
      </c>
      <c r="AC267" s="105">
        <v>1</v>
      </c>
      <c r="AD267" s="105">
        <v>1</v>
      </c>
      <c r="AE267" s="111">
        <v>1</v>
      </c>
      <c r="AF267" s="92">
        <f t="shared" si="33"/>
        <v>104.86567949181136</v>
      </c>
      <c r="AG267" s="93"/>
      <c r="AH267" s="94"/>
      <c r="AI267" s="95"/>
      <c r="AJ267" s="60" t="s">
        <v>58</v>
      </c>
      <c r="AK267" s="60">
        <f t="shared" si="28"/>
        <v>0.49</v>
      </c>
      <c r="AL267" s="20">
        <f>IF(head!F$48="S235",235,IF(head!F$48="S275",275,IF(head!F$48="S355",355,IF(head!F$48="S420",420,460))))^0.5*head!$I$40*1000/(S267*3.1416*210000^0.5)</f>
        <v>0.56079724287103494</v>
      </c>
      <c r="AM267" s="20">
        <f t="shared" si="29"/>
        <v>0.74564209830928085</v>
      </c>
      <c r="AN267" s="20">
        <f t="shared" si="30"/>
        <v>0.80837019788126219</v>
      </c>
      <c r="AO267" s="21">
        <f>IF(head!F$48="S235",235,IF(head!F$48="S275",275,IF(head!F$48="S355",355,IF(head!F$48="S420",420,460))))*AN267*J267/1000</f>
        <v>1226.5479500651043</v>
      </c>
      <c r="AP267" s="45" t="str">
        <f t="shared" si="31"/>
        <v>CF SHS 180 x 12,5</v>
      </c>
    </row>
    <row r="268" spans="1:42">
      <c r="A268" s="16" t="s">
        <v>736</v>
      </c>
      <c r="B268" s="31">
        <f t="shared" si="32"/>
        <v>1447.0237554330017</v>
      </c>
      <c r="C268" s="17">
        <v>180</v>
      </c>
      <c r="D268" s="17">
        <v>180</v>
      </c>
      <c r="E268" s="216">
        <v>12.5</v>
      </c>
      <c r="F268" s="17"/>
      <c r="G268" s="17"/>
      <c r="H268" s="35">
        <v>60.479298695843646</v>
      </c>
      <c r="I268" s="18">
        <v>61.634954084936197</v>
      </c>
      <c r="J268" s="18">
        <v>7704.3692606170262</v>
      </c>
      <c r="K268" s="18">
        <v>0.65561944901923452</v>
      </c>
      <c r="L268" s="49">
        <v>34064339.664732762</v>
      </c>
      <c r="M268" s="19">
        <v>378492.66294147517</v>
      </c>
      <c r="N268" s="19">
        <v>467083.55284906056</v>
      </c>
      <c r="O268" s="50">
        <v>66.493844338600226</v>
      </c>
      <c r="P268" s="19">
        <v>34064339.664732762</v>
      </c>
      <c r="Q268" s="19">
        <v>378492.66294147517</v>
      </c>
      <c r="R268" s="19">
        <v>467083.55284906056</v>
      </c>
      <c r="S268" s="18">
        <v>66.493844338600226</v>
      </c>
      <c r="T268" s="49">
        <v>60553921.833224207</v>
      </c>
      <c r="U268" s="36"/>
      <c r="V268" s="104">
        <v>1</v>
      </c>
      <c r="W268" s="105">
        <v>1</v>
      </c>
      <c r="X268" s="105">
        <v>1</v>
      </c>
      <c r="Y268" s="105">
        <v>1</v>
      </c>
      <c r="Z268" s="105">
        <v>1</v>
      </c>
      <c r="AA268" s="106">
        <v>1</v>
      </c>
      <c r="AB268" s="105">
        <v>1</v>
      </c>
      <c r="AC268" s="105">
        <v>1</v>
      </c>
      <c r="AD268" s="105">
        <v>1</v>
      </c>
      <c r="AE268" s="111">
        <v>1</v>
      </c>
      <c r="AF268" s="92">
        <f t="shared" si="33"/>
        <v>85.097095796097321</v>
      </c>
      <c r="AG268" s="93"/>
      <c r="AH268" s="94"/>
      <c r="AI268" s="95"/>
      <c r="AJ268" s="60" t="s">
        <v>58</v>
      </c>
      <c r="AK268" s="60">
        <f t="shared" si="28"/>
        <v>0.49</v>
      </c>
      <c r="AL268" s="20">
        <f>IF(head!F$48="S235",235,IF(head!F$48="S275",275,IF(head!F$48="S355",355,IF(head!F$48="S420",420,460))))^0.5*head!$I$40*1000/(S268*3.1416*210000^0.5)</f>
        <v>0.57649355166299276</v>
      </c>
      <c r="AM268" s="20">
        <f t="shared" si="29"/>
        <v>0.75841332771193914</v>
      </c>
      <c r="AN268" s="20">
        <f t="shared" si="30"/>
        <v>0.79922803375164775</v>
      </c>
      <c r="AO268" s="21">
        <f>IF(head!F$48="S235",235,IF(head!F$48="S275",275,IF(head!F$48="S355",355,IF(head!F$48="S420",420,460))))*AN268*J268/1000</f>
        <v>1447.0237554330017</v>
      </c>
      <c r="AP268" s="45" t="str">
        <f t="shared" si="31"/>
        <v>CF SHS 200 x 5</v>
      </c>
    </row>
    <row r="269" spans="1:42">
      <c r="A269" s="16" t="s">
        <v>737</v>
      </c>
      <c r="B269" s="31">
        <f t="shared" si="32"/>
        <v>768.07707475266818</v>
      </c>
      <c r="C269" s="17">
        <v>200</v>
      </c>
      <c r="D269" s="17">
        <v>200</v>
      </c>
      <c r="E269" s="216">
        <v>5</v>
      </c>
      <c r="F269" s="17"/>
      <c r="G269" s="17"/>
      <c r="H269" s="35">
        <v>30.109612674800992</v>
      </c>
      <c r="I269" s="18">
        <v>30.684955592153877</v>
      </c>
      <c r="J269" s="18">
        <v>3835.6194490192347</v>
      </c>
      <c r="K269" s="18">
        <v>0.78283185307179592</v>
      </c>
      <c r="L269" s="49">
        <v>24100880.644837648</v>
      </c>
      <c r="M269" s="19">
        <v>241008.80644837648</v>
      </c>
      <c r="N269" s="19">
        <v>278872.41707839776</v>
      </c>
      <c r="O269" s="50">
        <v>79.268145874551365</v>
      </c>
      <c r="P269" s="19">
        <v>24100880.644837648</v>
      </c>
      <c r="Q269" s="19">
        <v>241008.80644837648</v>
      </c>
      <c r="R269" s="19">
        <v>278872.41707839776</v>
      </c>
      <c r="S269" s="18">
        <v>79.268145874551365</v>
      </c>
      <c r="T269" s="49">
        <v>37696007.780361302</v>
      </c>
      <c r="U269" s="36"/>
      <c r="V269" s="104">
        <v>2</v>
      </c>
      <c r="W269" s="105">
        <v>3</v>
      </c>
      <c r="X269" s="105">
        <v>4</v>
      </c>
      <c r="Y269" s="105">
        <v>4</v>
      </c>
      <c r="Z269" s="105">
        <v>4</v>
      </c>
      <c r="AA269" s="106">
        <v>4</v>
      </c>
      <c r="AB269" s="105">
        <v>4</v>
      </c>
      <c r="AC269" s="105">
        <v>4</v>
      </c>
      <c r="AD269" s="105">
        <v>4</v>
      </c>
      <c r="AE269" s="111">
        <v>4</v>
      </c>
      <c r="AF269" s="92">
        <f t="shared" si="33"/>
        <v>204.09528720894497</v>
      </c>
      <c r="AG269" s="93"/>
      <c r="AH269" s="94"/>
      <c r="AI269" s="95"/>
      <c r="AJ269" s="60" t="s">
        <v>58</v>
      </c>
      <c r="AK269" s="60">
        <f t="shared" si="28"/>
        <v>0.49</v>
      </c>
      <c r="AL269" s="20">
        <f>IF(head!F$48="S235",235,IF(head!F$48="S275",275,IF(head!F$48="S355",355,IF(head!F$48="S420",420,460))))^0.5*head!$I$40*1000/(S269*3.1416*210000^0.5)</f>
        <v>0.48358987161313849</v>
      </c>
      <c r="AM269" s="20">
        <f t="shared" si="29"/>
        <v>0.6864091005086248</v>
      </c>
      <c r="AN269" s="20">
        <f t="shared" si="30"/>
        <v>0.85212131377883127</v>
      </c>
      <c r="AO269" s="21">
        <f>IF(head!F$48="S235",235,IF(head!F$48="S275",275,IF(head!F$48="S355",355,IF(head!F$48="S420",420,460))))*AN269*J269/1000</f>
        <v>768.07707475266818</v>
      </c>
      <c r="AP269" s="45" t="str">
        <f t="shared" si="31"/>
        <v>CF SHS 200 x 6</v>
      </c>
    </row>
    <row r="270" spans="1:42">
      <c r="A270" s="16" t="s">
        <v>243</v>
      </c>
      <c r="B270" s="31">
        <f t="shared" si="32"/>
        <v>912.04429534064104</v>
      </c>
      <c r="C270" s="17">
        <v>200</v>
      </c>
      <c r="D270" s="17">
        <v>200</v>
      </c>
      <c r="E270" s="216">
        <v>6</v>
      </c>
      <c r="F270" s="17"/>
      <c r="G270" s="17"/>
      <c r="H270" s="35">
        <v>35.82184225171342</v>
      </c>
      <c r="I270" s="18">
        <v>36.506336052701577</v>
      </c>
      <c r="J270" s="18">
        <v>4563.2920065876979</v>
      </c>
      <c r="K270" s="18">
        <v>0.77939822368615497</v>
      </c>
      <c r="L270" s="49">
        <v>28327481.439311579</v>
      </c>
      <c r="M270" s="19">
        <v>283274.81439311575</v>
      </c>
      <c r="N270" s="19">
        <v>329665.69657971739</v>
      </c>
      <c r="O270" s="50">
        <v>78.788866345835913</v>
      </c>
      <c r="P270" s="19">
        <v>28327481.439311579</v>
      </c>
      <c r="Q270" s="19">
        <v>283274.81439311575</v>
      </c>
      <c r="R270" s="19">
        <v>329665.69657971739</v>
      </c>
      <c r="S270" s="18">
        <v>78.788866345835913</v>
      </c>
      <c r="T270" s="49">
        <v>44674585.617235698</v>
      </c>
      <c r="U270" s="36"/>
      <c r="V270" s="104">
        <v>1</v>
      </c>
      <c r="W270" s="105">
        <v>1</v>
      </c>
      <c r="X270" s="105">
        <v>2</v>
      </c>
      <c r="Y270" s="105">
        <v>3</v>
      </c>
      <c r="Z270" s="105">
        <v>3</v>
      </c>
      <c r="AA270" s="106">
        <v>2</v>
      </c>
      <c r="AB270" s="105">
        <v>2</v>
      </c>
      <c r="AC270" s="105">
        <v>4</v>
      </c>
      <c r="AD270" s="105">
        <v>4</v>
      </c>
      <c r="AE270" s="111">
        <v>4</v>
      </c>
      <c r="AF270" s="92">
        <f t="shared" si="33"/>
        <v>170.79735913480741</v>
      </c>
      <c r="AG270" s="93"/>
      <c r="AH270" s="94"/>
      <c r="AI270" s="95"/>
      <c r="AJ270" s="60" t="s">
        <v>58</v>
      </c>
      <c r="AK270" s="60">
        <f t="shared" si="28"/>
        <v>0.49</v>
      </c>
      <c r="AL270" s="20">
        <f>IF(head!F$48="S235",235,IF(head!F$48="S275",275,IF(head!F$48="S355",355,IF(head!F$48="S420",420,460))))^0.5*head!$I$40*1000/(S270*3.1416*210000^0.5)</f>
        <v>0.48653159087510828</v>
      </c>
      <c r="AM270" s="20">
        <f t="shared" si="29"/>
        <v>0.68855673422413333</v>
      </c>
      <c r="AN270" s="20">
        <f t="shared" si="30"/>
        <v>0.85049116932211366</v>
      </c>
      <c r="AO270" s="21">
        <f>IF(head!F$48="S235",235,IF(head!F$48="S275",275,IF(head!F$48="S355",355,IF(head!F$48="S420",420,460))))*AN270*J270/1000</f>
        <v>912.04429534064104</v>
      </c>
      <c r="AP270" s="45" t="str">
        <f t="shared" si="31"/>
        <v>CF SHS 200 x 8</v>
      </c>
    </row>
    <row r="271" spans="1:42">
      <c r="A271" s="16" t="s">
        <v>738</v>
      </c>
      <c r="B271" s="31">
        <f t="shared" si="32"/>
        <v>1178.2201911133454</v>
      </c>
      <c r="C271" s="17">
        <v>200</v>
      </c>
      <c r="D271" s="17">
        <v>200</v>
      </c>
      <c r="E271" s="216">
        <v>8</v>
      </c>
      <c r="F271" s="17"/>
      <c r="G271" s="17"/>
      <c r="H271" s="35">
        <v>46.505344596654048</v>
      </c>
      <c r="I271" s="18">
        <v>47.393981754551895</v>
      </c>
      <c r="J271" s="18">
        <v>5924.247719318987</v>
      </c>
      <c r="K271" s="18">
        <v>0.7656637061435918</v>
      </c>
      <c r="L271" s="49">
        <v>35662536.426802233</v>
      </c>
      <c r="M271" s="19">
        <v>356625.36426802236</v>
      </c>
      <c r="N271" s="19">
        <v>420862.48421218561</v>
      </c>
      <c r="O271" s="50">
        <v>77.587098164383903</v>
      </c>
      <c r="P271" s="19">
        <v>35662536.426802233</v>
      </c>
      <c r="Q271" s="19">
        <v>356625.36426802236</v>
      </c>
      <c r="R271" s="19">
        <v>420862.48421218561</v>
      </c>
      <c r="S271" s="18">
        <v>77.587098164383903</v>
      </c>
      <c r="T271" s="49">
        <v>58248486.336154602</v>
      </c>
      <c r="U271" s="36"/>
      <c r="V271" s="104">
        <v>1</v>
      </c>
      <c r="W271" s="105">
        <v>1</v>
      </c>
      <c r="X271" s="105">
        <v>1</v>
      </c>
      <c r="Y271" s="105">
        <v>1</v>
      </c>
      <c r="Z271" s="105">
        <v>1</v>
      </c>
      <c r="AA271" s="106">
        <v>1</v>
      </c>
      <c r="AB271" s="105">
        <v>1</v>
      </c>
      <c r="AC271" s="105">
        <v>1</v>
      </c>
      <c r="AD271" s="105">
        <v>1</v>
      </c>
      <c r="AE271" s="111">
        <v>1</v>
      </c>
      <c r="AF271" s="92">
        <f t="shared" si="33"/>
        <v>129.24235150511353</v>
      </c>
      <c r="AG271" s="93"/>
      <c r="AH271" s="94"/>
      <c r="AI271" s="95"/>
      <c r="AJ271" s="60" t="s">
        <v>58</v>
      </c>
      <c r="AK271" s="60">
        <f t="shared" si="28"/>
        <v>0.49</v>
      </c>
      <c r="AL271" s="20">
        <f>IF(head!F$48="S235",235,IF(head!F$48="S275",275,IF(head!F$48="S355",355,IF(head!F$48="S420",420,460))))^0.5*head!$I$40*1000/(S271*3.1416*210000^0.5)</f>
        <v>0.49406761424778467</v>
      </c>
      <c r="AM271" s="20">
        <f t="shared" si="29"/>
        <v>0.69409796921495603</v>
      </c>
      <c r="AN271" s="20">
        <f t="shared" si="30"/>
        <v>0.84630204178636126</v>
      </c>
      <c r="AO271" s="21">
        <f>IF(head!F$48="S235",235,IF(head!F$48="S275",275,IF(head!F$48="S355",355,IF(head!F$48="S420",420,460))))*AN271*J271/1000</f>
        <v>1178.2201911133454</v>
      </c>
      <c r="AP271" s="45" t="str">
        <f t="shared" si="31"/>
        <v>CF SHS 200 x 10</v>
      </c>
    </row>
    <row r="272" spans="1:42">
      <c r="A272" s="16" t="s">
        <v>739</v>
      </c>
      <c r="B272" s="31">
        <f t="shared" si="32"/>
        <v>1436.7642073284701</v>
      </c>
      <c r="C272" s="17">
        <v>200</v>
      </c>
      <c r="D272" s="17">
        <v>200</v>
      </c>
      <c r="E272" s="216">
        <v>10</v>
      </c>
      <c r="F272" s="17"/>
      <c r="G272" s="17"/>
      <c r="H272" s="35">
        <v>56.964600932271949</v>
      </c>
      <c r="I272" s="18">
        <v>58.053096491487338</v>
      </c>
      <c r="J272" s="18">
        <v>7256.6370614359175</v>
      </c>
      <c r="K272" s="18">
        <v>0.75707963267948974</v>
      </c>
      <c r="L272" s="49">
        <v>42510618.846132167</v>
      </c>
      <c r="M272" s="19">
        <v>425106.18846132164</v>
      </c>
      <c r="N272" s="19">
        <v>508081.11294102715</v>
      </c>
      <c r="O272" s="50">
        <v>76.538687812186012</v>
      </c>
      <c r="P272" s="19">
        <v>42510618.846132167</v>
      </c>
      <c r="Q272" s="19">
        <v>425106.18846132164</v>
      </c>
      <c r="R272" s="19">
        <v>508081.11294102715</v>
      </c>
      <c r="S272" s="18">
        <v>76.538687812186012</v>
      </c>
      <c r="T272" s="49">
        <v>70845763.8992327</v>
      </c>
      <c r="U272" s="36"/>
      <c r="V272" s="104">
        <v>1</v>
      </c>
      <c r="W272" s="105">
        <v>1</v>
      </c>
      <c r="X272" s="105">
        <v>1</v>
      </c>
      <c r="Y272" s="105">
        <v>1</v>
      </c>
      <c r="Z272" s="105">
        <v>1</v>
      </c>
      <c r="AA272" s="106">
        <v>1</v>
      </c>
      <c r="AB272" s="105">
        <v>1</v>
      </c>
      <c r="AC272" s="105">
        <v>1</v>
      </c>
      <c r="AD272" s="105">
        <v>1</v>
      </c>
      <c r="AE272" s="111">
        <v>1</v>
      </c>
      <c r="AF272" s="92">
        <f t="shared" si="33"/>
        <v>104.32926798872886</v>
      </c>
      <c r="AG272" s="93"/>
      <c r="AH272" s="94"/>
      <c r="AI272" s="95"/>
      <c r="AJ272" s="60" t="s">
        <v>58</v>
      </c>
      <c r="AK272" s="60">
        <f t="shared" si="28"/>
        <v>0.49</v>
      </c>
      <c r="AL272" s="20">
        <f>IF(head!F$48="S235",235,IF(head!F$48="S275",275,IF(head!F$48="S355",355,IF(head!F$48="S420",420,460))))^0.5*head!$I$40*1000/(S272*3.1416*210000^0.5)</f>
        <v>0.50083524531475754</v>
      </c>
      <c r="AM272" s="20">
        <f t="shared" si="29"/>
        <v>0.6991226065768622</v>
      </c>
      <c r="AN272" s="20">
        <f t="shared" si="30"/>
        <v>0.84252391186023334</v>
      </c>
      <c r="AO272" s="21">
        <f>IF(head!F$48="S235",235,IF(head!F$48="S275",275,IF(head!F$48="S355",355,IF(head!F$48="S420",420,460))))*AN272*J272/1000</f>
        <v>1436.7642073284701</v>
      </c>
      <c r="AP272" s="45" t="str">
        <f t="shared" si="31"/>
        <v>CF SHS 200 x 12,5</v>
      </c>
    </row>
    <row r="273" spans="1:42">
      <c r="A273" s="16" t="s">
        <v>740</v>
      </c>
      <c r="B273" s="31">
        <f t="shared" si="32"/>
        <v>1709.3865690603686</v>
      </c>
      <c r="C273" s="17">
        <v>200</v>
      </c>
      <c r="D273" s="17">
        <v>200</v>
      </c>
      <c r="E273" s="216">
        <v>12.5</v>
      </c>
      <c r="F273" s="17"/>
      <c r="G273" s="17"/>
      <c r="H273" s="35">
        <v>68.329298695843647</v>
      </c>
      <c r="I273" s="18">
        <v>69.634954084936197</v>
      </c>
      <c r="J273" s="18">
        <v>8704.3692606170262</v>
      </c>
      <c r="K273" s="18">
        <v>0.73561944901923448</v>
      </c>
      <c r="L273" s="49">
        <v>48594155.981109008</v>
      </c>
      <c r="M273" s="19">
        <v>485941.55981109</v>
      </c>
      <c r="N273" s="19">
        <v>593502.24545523082</v>
      </c>
      <c r="O273" s="50">
        <v>74.717678263658229</v>
      </c>
      <c r="P273" s="19">
        <v>48594155.981109008</v>
      </c>
      <c r="Q273" s="19">
        <v>485941.55981109</v>
      </c>
      <c r="R273" s="19">
        <v>593502.24545523082</v>
      </c>
      <c r="S273" s="18">
        <v>74.717678263658229</v>
      </c>
      <c r="T273" s="49">
        <v>85110212.169072896</v>
      </c>
      <c r="U273" s="36"/>
      <c r="V273" s="104">
        <v>1</v>
      </c>
      <c r="W273" s="105">
        <v>1</v>
      </c>
      <c r="X273" s="105">
        <v>1</v>
      </c>
      <c r="Y273" s="105">
        <v>1</v>
      </c>
      <c r="Z273" s="105">
        <v>1</v>
      </c>
      <c r="AA273" s="106">
        <v>1</v>
      </c>
      <c r="AB273" s="105">
        <v>1</v>
      </c>
      <c r="AC273" s="105">
        <v>1</v>
      </c>
      <c r="AD273" s="105">
        <v>1</v>
      </c>
      <c r="AE273" s="111">
        <v>1</v>
      </c>
      <c r="AF273" s="92">
        <f t="shared" si="33"/>
        <v>84.511516801975461</v>
      </c>
      <c r="AG273" s="93"/>
      <c r="AH273" s="94"/>
      <c r="AI273" s="95"/>
      <c r="AJ273" s="60" t="s">
        <v>58</v>
      </c>
      <c r="AK273" s="60">
        <f t="shared" si="28"/>
        <v>0.49</v>
      </c>
      <c r="AL273" s="20">
        <f>IF(head!F$48="S235",235,IF(head!F$48="S275",275,IF(head!F$48="S355",355,IF(head!F$48="S420",420,460))))^0.5*head!$I$40*1000/(S273*3.1416*210000^0.5)</f>
        <v>0.51304153685314213</v>
      </c>
      <c r="AM273" s="20">
        <f t="shared" si="29"/>
        <v>0.7083009857973368</v>
      </c>
      <c r="AN273" s="20">
        <f t="shared" si="30"/>
        <v>0.83567059053527082</v>
      </c>
      <c r="AO273" s="21">
        <f>IF(head!F$48="S235",235,IF(head!F$48="S275",275,IF(head!F$48="S355",355,IF(head!F$48="S420",420,460))))*AN273*J273/1000</f>
        <v>1709.3865690603686</v>
      </c>
      <c r="AP273" s="45" t="str">
        <f t="shared" si="31"/>
        <v>CF SHS 220 x 6</v>
      </c>
    </row>
    <row r="274" spans="1:42">
      <c r="A274" s="16" t="s">
        <v>244</v>
      </c>
      <c r="B274" s="31">
        <f t="shared" si="32"/>
        <v>1037.6181558299261</v>
      </c>
      <c r="C274" s="17">
        <v>220</v>
      </c>
      <c r="D274" s="17">
        <v>220</v>
      </c>
      <c r="E274" s="216">
        <v>6</v>
      </c>
      <c r="F274" s="17"/>
      <c r="G274" s="17"/>
      <c r="H274" s="35">
        <v>39.589842251713421</v>
      </c>
      <c r="I274" s="18">
        <v>40.346336052701574</v>
      </c>
      <c r="J274" s="18">
        <v>5043.2920065876979</v>
      </c>
      <c r="K274" s="18">
        <v>0.85939822368615504</v>
      </c>
      <c r="L274" s="49">
        <v>38133604.571564697</v>
      </c>
      <c r="M274" s="19">
        <v>346669.13246876991</v>
      </c>
      <c r="N274" s="19">
        <v>402178.61664559436</v>
      </c>
      <c r="O274" s="50">
        <v>86.955463055673022</v>
      </c>
      <c r="P274" s="19">
        <v>38133604.571564697</v>
      </c>
      <c r="Q274" s="19">
        <v>346669.13246876991</v>
      </c>
      <c r="R274" s="19">
        <v>402178.61664559436</v>
      </c>
      <c r="S274" s="18">
        <v>86.955463055673022</v>
      </c>
      <c r="T274" s="49">
        <v>59869304.526826702</v>
      </c>
      <c r="U274" s="36"/>
      <c r="V274" s="104">
        <v>1</v>
      </c>
      <c r="W274" s="105">
        <v>2</v>
      </c>
      <c r="X274" s="105">
        <v>3</v>
      </c>
      <c r="Y274" s="105">
        <v>4</v>
      </c>
      <c r="Z274" s="105">
        <v>4</v>
      </c>
      <c r="AA274" s="106">
        <v>3</v>
      </c>
      <c r="AB274" s="105">
        <v>3</v>
      </c>
      <c r="AC274" s="105">
        <v>4</v>
      </c>
      <c r="AD274" s="105">
        <v>4</v>
      </c>
      <c r="AE274" s="111">
        <v>4</v>
      </c>
      <c r="AF274" s="92">
        <f t="shared" si="33"/>
        <v>170.40421664333206</v>
      </c>
      <c r="AG274" s="93"/>
      <c r="AH274" s="94"/>
      <c r="AI274" s="95"/>
      <c r="AJ274" s="60" t="s">
        <v>58</v>
      </c>
      <c r="AK274" s="60">
        <f t="shared" si="28"/>
        <v>0.49</v>
      </c>
      <c r="AL274" s="20">
        <f>IF(head!F$48="S235",235,IF(head!F$48="S275",275,IF(head!F$48="S355",355,IF(head!F$48="S420",420,460))))^0.5*head!$I$40*1000/(S274*3.1416*210000^0.5)</f>
        <v>0.44083800073542295</v>
      </c>
      <c r="AM274" s="20">
        <f t="shared" si="29"/>
        <v>0.65617438162638098</v>
      </c>
      <c r="AN274" s="20">
        <f t="shared" si="30"/>
        <v>0.87549886106523234</v>
      </c>
      <c r="AO274" s="21">
        <f>IF(head!F$48="S235",235,IF(head!F$48="S275",275,IF(head!F$48="S355",355,IF(head!F$48="S420",420,460))))*AN274*J274/1000</f>
        <v>1037.6181558299261</v>
      </c>
      <c r="AP274" s="45" t="str">
        <f t="shared" si="31"/>
        <v>CF SHS 220 x 8</v>
      </c>
    </row>
    <row r="275" spans="1:42">
      <c r="A275" s="16" t="s">
        <v>741</v>
      </c>
      <c r="B275" s="31">
        <f t="shared" si="32"/>
        <v>1345.4194188924871</v>
      </c>
      <c r="C275" s="17">
        <v>220</v>
      </c>
      <c r="D275" s="17">
        <v>220</v>
      </c>
      <c r="E275" s="216">
        <v>8</v>
      </c>
      <c r="F275" s="17"/>
      <c r="G275" s="17"/>
      <c r="H275" s="35">
        <v>51.529344596654049</v>
      </c>
      <c r="I275" s="18">
        <v>52.513981754551899</v>
      </c>
      <c r="J275" s="18">
        <v>6564.247719318987</v>
      </c>
      <c r="K275" s="18">
        <v>0.84566370614359176</v>
      </c>
      <c r="L275" s="49">
        <v>48280104.216311187</v>
      </c>
      <c r="M275" s="19">
        <v>438910.03833010164</v>
      </c>
      <c r="N275" s="19">
        <v>515624.96140537551</v>
      </c>
      <c r="O275" s="50">
        <v>85.761351912006475</v>
      </c>
      <c r="P275" s="19">
        <v>48280104.216311187</v>
      </c>
      <c r="Q275" s="19">
        <v>438910.03833010164</v>
      </c>
      <c r="R275" s="19">
        <v>515624.96140537551</v>
      </c>
      <c r="S275" s="18">
        <v>85.761351912006475</v>
      </c>
      <c r="T275" s="49">
        <v>78271729.485345095</v>
      </c>
      <c r="U275" s="36"/>
      <c r="V275" s="104">
        <v>1</v>
      </c>
      <c r="W275" s="105">
        <v>1</v>
      </c>
      <c r="X275" s="105">
        <v>1</v>
      </c>
      <c r="Y275" s="105">
        <v>1</v>
      </c>
      <c r="Z275" s="105">
        <v>1</v>
      </c>
      <c r="AA275" s="106">
        <v>1</v>
      </c>
      <c r="AB275" s="105">
        <v>1</v>
      </c>
      <c r="AC275" s="105">
        <v>1</v>
      </c>
      <c r="AD275" s="105">
        <v>2</v>
      </c>
      <c r="AE275" s="111">
        <v>2</v>
      </c>
      <c r="AF275" s="92">
        <f t="shared" si="33"/>
        <v>128.82873137994946</v>
      </c>
      <c r="AG275" s="93"/>
      <c r="AH275" s="94"/>
      <c r="AI275" s="95"/>
      <c r="AJ275" s="60" t="s">
        <v>58</v>
      </c>
      <c r="AK275" s="60">
        <f t="shared" si="28"/>
        <v>0.49</v>
      </c>
      <c r="AL275" s="20">
        <f>IF(head!F$48="S235",235,IF(head!F$48="S275",275,IF(head!F$48="S355",355,IF(head!F$48="S420",420,460))))^0.5*head!$I$40*1000/(S275*3.1416*210000^0.5)</f>
        <v>0.44697607525843142</v>
      </c>
      <c r="AM275" s="20">
        <f t="shared" si="29"/>
        <v>0.66040294436503122</v>
      </c>
      <c r="AN275" s="20">
        <f t="shared" si="30"/>
        <v>0.87217747735421236</v>
      </c>
      <c r="AO275" s="21">
        <f>IF(head!F$48="S235",235,IF(head!F$48="S275",275,IF(head!F$48="S355",355,IF(head!F$48="S420",420,460))))*AN275*J275/1000</f>
        <v>1345.4194188924871</v>
      </c>
      <c r="AP275" s="45" t="str">
        <f t="shared" si="31"/>
        <v>CF SHS 220 x 10</v>
      </c>
    </row>
    <row r="276" spans="1:42">
      <c r="A276" s="16" t="s">
        <v>742</v>
      </c>
      <c r="B276" s="31">
        <f t="shared" si="32"/>
        <v>1645.6479281988179</v>
      </c>
      <c r="C276" s="17">
        <v>220</v>
      </c>
      <c r="D276" s="17">
        <v>220</v>
      </c>
      <c r="E276" s="216">
        <v>10</v>
      </c>
      <c r="F276" s="17"/>
      <c r="G276" s="17"/>
      <c r="H276" s="35">
        <v>63.24460093227195</v>
      </c>
      <c r="I276" s="18">
        <v>64.453096491487344</v>
      </c>
      <c r="J276" s="18">
        <v>8056.6370614359175</v>
      </c>
      <c r="K276" s="18">
        <v>0.8370796326794897</v>
      </c>
      <c r="L276" s="49">
        <v>57824571.477762982</v>
      </c>
      <c r="M276" s="19">
        <v>525677.92252511799</v>
      </c>
      <c r="N276" s="19">
        <v>624647.48355538631</v>
      </c>
      <c r="O276" s="50">
        <v>84.718705589798873</v>
      </c>
      <c r="P276" s="19">
        <v>57824571.477762982</v>
      </c>
      <c r="Q276" s="19">
        <v>525677.92252511799</v>
      </c>
      <c r="R276" s="19">
        <v>624647.48355538631</v>
      </c>
      <c r="S276" s="18">
        <v>84.718705589798873</v>
      </c>
      <c r="T276" s="49">
        <v>95495577.213084504</v>
      </c>
      <c r="U276" s="36"/>
      <c r="V276" s="104">
        <v>1</v>
      </c>
      <c r="W276" s="105">
        <v>1</v>
      </c>
      <c r="X276" s="105">
        <v>1</v>
      </c>
      <c r="Y276" s="105">
        <v>1</v>
      </c>
      <c r="Z276" s="105">
        <v>1</v>
      </c>
      <c r="AA276" s="106">
        <v>1</v>
      </c>
      <c r="AB276" s="105">
        <v>1</v>
      </c>
      <c r="AC276" s="105">
        <v>1</v>
      </c>
      <c r="AD276" s="105">
        <v>1</v>
      </c>
      <c r="AE276" s="111">
        <v>1</v>
      </c>
      <c r="AF276" s="92">
        <f t="shared" si="33"/>
        <v>103.8993846062986</v>
      </c>
      <c r="AG276" s="93"/>
      <c r="AH276" s="94"/>
      <c r="AI276" s="95"/>
      <c r="AJ276" s="60" t="s">
        <v>58</v>
      </c>
      <c r="AK276" s="60">
        <f t="shared" si="28"/>
        <v>0.49</v>
      </c>
      <c r="AL276" s="20">
        <f>IF(head!F$48="S235",235,IF(head!F$48="S275",275,IF(head!F$48="S355",355,IF(head!F$48="S420",420,460))))^0.5*head!$I$40*1000/(S276*3.1416*210000^0.5)</f>
        <v>0.45247707952588928</v>
      </c>
      <c r="AM276" s="20">
        <f t="shared" si="29"/>
        <v>0.66422463823198186</v>
      </c>
      <c r="AN276" s="20">
        <f t="shared" si="30"/>
        <v>0.86919108902039566</v>
      </c>
      <c r="AO276" s="21">
        <f>IF(head!F$48="S235",235,IF(head!F$48="S275",275,IF(head!F$48="S355",355,IF(head!F$48="S420",420,460))))*AN276*J276/1000</f>
        <v>1645.6479281988179</v>
      </c>
      <c r="AP276" s="45" t="str">
        <f t="shared" si="31"/>
        <v>CF SHS 250 x 6</v>
      </c>
    </row>
    <row r="277" spans="1:42">
      <c r="A277" s="16" t="s">
        <v>245</v>
      </c>
      <c r="B277" s="31">
        <f t="shared" si="32"/>
        <v>1225.0127871130114</v>
      </c>
      <c r="C277" s="17">
        <v>250</v>
      </c>
      <c r="D277" s="17">
        <v>250</v>
      </c>
      <c r="E277" s="216">
        <v>6</v>
      </c>
      <c r="F277" s="17"/>
      <c r="G277" s="17"/>
      <c r="H277" s="35">
        <v>45.241842251713422</v>
      </c>
      <c r="I277" s="18">
        <v>46.106336052701579</v>
      </c>
      <c r="J277" s="18">
        <v>5763.2920065876979</v>
      </c>
      <c r="K277" s="18">
        <v>0.97939822368615503</v>
      </c>
      <c r="L277" s="49">
        <v>56720023.772414722</v>
      </c>
      <c r="M277" s="19">
        <v>453760.19017931784</v>
      </c>
      <c r="N277" s="19">
        <v>524447.99674440979</v>
      </c>
      <c r="O277" s="50">
        <v>99.204846602550404</v>
      </c>
      <c r="P277" s="19">
        <v>56720023.772414722</v>
      </c>
      <c r="Q277" s="19">
        <v>453760.19017931784</v>
      </c>
      <c r="R277" s="19">
        <v>524447.99674440979</v>
      </c>
      <c r="S277" s="18">
        <v>99.204846602550404</v>
      </c>
      <c r="T277" s="49">
        <v>88568396.630667597</v>
      </c>
      <c r="U277" s="36"/>
      <c r="V277" s="104">
        <v>2</v>
      </c>
      <c r="W277" s="105">
        <v>3</v>
      </c>
      <c r="X277" s="105">
        <v>4</v>
      </c>
      <c r="Y277" s="105">
        <v>4</v>
      </c>
      <c r="Z277" s="105">
        <v>4</v>
      </c>
      <c r="AA277" s="106">
        <v>4</v>
      </c>
      <c r="AB277" s="105">
        <v>4</v>
      </c>
      <c r="AC277" s="105">
        <v>4</v>
      </c>
      <c r="AD277" s="105">
        <v>4</v>
      </c>
      <c r="AE277" s="111">
        <v>4</v>
      </c>
      <c r="AF277" s="92">
        <f t="shared" si="33"/>
        <v>169.93728975846781</v>
      </c>
      <c r="AG277" s="93"/>
      <c r="AH277" s="94"/>
      <c r="AI277" s="95"/>
      <c r="AJ277" s="60" t="s">
        <v>58</v>
      </c>
      <c r="AK277" s="60">
        <f t="shared" si="28"/>
        <v>0.49</v>
      </c>
      <c r="AL277" s="20">
        <f>IF(head!F$48="S235",235,IF(head!F$48="S275",275,IF(head!F$48="S355",355,IF(head!F$48="S420",420,460))))^0.5*head!$I$40*1000/(S277*3.1416*210000^0.5)</f>
        <v>0.38640523925269937</v>
      </c>
      <c r="AM277" s="20">
        <f t="shared" si="29"/>
        <v>0.62032378807787925</v>
      </c>
      <c r="AN277" s="20">
        <f t="shared" si="30"/>
        <v>0.90448659632987205</v>
      </c>
      <c r="AO277" s="21">
        <f>IF(head!F$48="S235",235,IF(head!F$48="S275",275,IF(head!F$48="S355",355,IF(head!F$48="S420",420,460))))*AN277*J277/1000</f>
        <v>1225.0127871130114</v>
      </c>
      <c r="AP277" s="45" t="str">
        <f t="shared" si="31"/>
        <v>CF SHS 250 x 8</v>
      </c>
    </row>
    <row r="278" spans="1:42">
      <c r="A278" s="16" t="s">
        <v>246</v>
      </c>
      <c r="B278" s="31">
        <f t="shared" si="32"/>
        <v>1594.9666016288268</v>
      </c>
      <c r="C278" s="17">
        <v>250</v>
      </c>
      <c r="D278" s="17">
        <v>250</v>
      </c>
      <c r="E278" s="216">
        <v>8</v>
      </c>
      <c r="F278" s="17"/>
      <c r="G278" s="17"/>
      <c r="H278" s="35">
        <v>59.06534459665405</v>
      </c>
      <c r="I278" s="18">
        <v>60.193981754551899</v>
      </c>
      <c r="J278" s="18">
        <v>7524.247719318987</v>
      </c>
      <c r="K278" s="18">
        <v>0.96566370614359176</v>
      </c>
      <c r="L278" s="49">
        <v>72292048.795319185</v>
      </c>
      <c r="M278" s="19">
        <v>578336.39036255353</v>
      </c>
      <c r="N278" s="19">
        <v>675768.6771951603</v>
      </c>
      <c r="O278" s="50">
        <v>98.019780101441754</v>
      </c>
      <c r="P278" s="19">
        <v>72292048.795319185</v>
      </c>
      <c r="Q278" s="19">
        <v>578336.39036255353</v>
      </c>
      <c r="R278" s="19">
        <v>675768.6771951603</v>
      </c>
      <c r="S278" s="18">
        <v>98.019780101441754</v>
      </c>
      <c r="T278" s="49">
        <v>116146823.71031301</v>
      </c>
      <c r="U278" s="36"/>
      <c r="V278" s="104">
        <v>1</v>
      </c>
      <c r="W278" s="105">
        <v>1</v>
      </c>
      <c r="X278" s="105">
        <v>1</v>
      </c>
      <c r="Y278" s="105">
        <v>2</v>
      </c>
      <c r="Z278" s="105">
        <v>2</v>
      </c>
      <c r="AA278" s="106">
        <v>1</v>
      </c>
      <c r="AB278" s="105">
        <v>2</v>
      </c>
      <c r="AC278" s="105">
        <v>2</v>
      </c>
      <c r="AD278" s="105">
        <v>3</v>
      </c>
      <c r="AE278" s="111">
        <v>4</v>
      </c>
      <c r="AF278" s="92">
        <f t="shared" si="33"/>
        <v>128.34023309256398</v>
      </c>
      <c r="AG278" s="93"/>
      <c r="AH278" s="94"/>
      <c r="AI278" s="95"/>
      <c r="AJ278" s="60" t="s">
        <v>58</v>
      </c>
      <c r="AK278" s="60">
        <f t="shared" si="28"/>
        <v>0.49</v>
      </c>
      <c r="AL278" s="20">
        <f>IF(head!F$48="S235",235,IF(head!F$48="S275",275,IF(head!F$48="S355",355,IF(head!F$48="S420",420,460))))^0.5*head!$I$40*1000/(S278*3.1416*210000^0.5)</f>
        <v>0.39107690760797775</v>
      </c>
      <c r="AM278" s="20">
        <f t="shared" si="29"/>
        <v>0.62328441619606401</v>
      </c>
      <c r="AN278" s="20">
        <f t="shared" si="30"/>
        <v>0.90202930246415225</v>
      </c>
      <c r="AO278" s="21">
        <f>IF(head!F$48="S235",235,IF(head!F$48="S275",275,IF(head!F$48="S355",355,IF(head!F$48="S420",420,460))))*AN278*J278/1000</f>
        <v>1594.9666016288268</v>
      </c>
      <c r="AP278" s="45" t="str">
        <f t="shared" si="31"/>
        <v>CF SHS 250 x 10</v>
      </c>
    </row>
    <row r="279" spans="1:42">
      <c r="A279" s="16" t="s">
        <v>743</v>
      </c>
      <c r="B279" s="31">
        <f t="shared" si="32"/>
        <v>1957.4036618802365</v>
      </c>
      <c r="C279" s="17">
        <v>250</v>
      </c>
      <c r="D279" s="17">
        <v>250</v>
      </c>
      <c r="E279" s="216">
        <v>10</v>
      </c>
      <c r="F279" s="17"/>
      <c r="G279" s="17"/>
      <c r="H279" s="35">
        <v>72.664600932271938</v>
      </c>
      <c r="I279" s="18">
        <v>74.053096491487324</v>
      </c>
      <c r="J279" s="18">
        <v>9256.6370614359166</v>
      </c>
      <c r="K279" s="18">
        <v>0.9570796326794897</v>
      </c>
      <c r="L279" s="49">
        <v>87066739.323247597</v>
      </c>
      <c r="M279" s="19">
        <v>696533.91458598082</v>
      </c>
      <c r="N279" s="19">
        <v>821997.03947692504</v>
      </c>
      <c r="O279" s="50">
        <v>96.983872705479854</v>
      </c>
      <c r="P279" s="19">
        <v>87066739.323247597</v>
      </c>
      <c r="Q279" s="19">
        <v>696533.91458598082</v>
      </c>
      <c r="R279" s="19">
        <v>821997.03947692504</v>
      </c>
      <c r="S279" s="18">
        <v>96.983872705479854</v>
      </c>
      <c r="T279" s="49">
        <v>142208232.19881099</v>
      </c>
      <c r="U279" s="36"/>
      <c r="V279" s="104">
        <v>1</v>
      </c>
      <c r="W279" s="105">
        <v>1</v>
      </c>
      <c r="X279" s="105">
        <v>1</v>
      </c>
      <c r="Y279" s="105">
        <v>1</v>
      </c>
      <c r="Z279" s="105">
        <v>1</v>
      </c>
      <c r="AA279" s="106">
        <v>1</v>
      </c>
      <c r="AB279" s="105">
        <v>1</v>
      </c>
      <c r="AC279" s="105">
        <v>1</v>
      </c>
      <c r="AD279" s="105">
        <v>1</v>
      </c>
      <c r="AE279" s="111">
        <v>1</v>
      </c>
      <c r="AF279" s="92">
        <f t="shared" si="33"/>
        <v>103.39388120409085</v>
      </c>
      <c r="AG279" s="93"/>
      <c r="AH279" s="94"/>
      <c r="AI279" s="95"/>
      <c r="AJ279" s="60" t="s">
        <v>58</v>
      </c>
      <c r="AK279" s="60">
        <f t="shared" si="28"/>
        <v>0.49</v>
      </c>
      <c r="AL279" s="20">
        <f>IF(head!F$48="S235",235,IF(head!F$48="S275",275,IF(head!F$48="S355",355,IF(head!F$48="S420",420,460))))^0.5*head!$I$40*1000/(S279*3.1416*210000^0.5)</f>
        <v>0.39525409139822787</v>
      </c>
      <c r="AM279" s="20">
        <f t="shared" si="29"/>
        <v>0.62595015077608518</v>
      </c>
      <c r="AN279" s="20">
        <f t="shared" si="30"/>
        <v>0.89982757553472381</v>
      </c>
      <c r="AO279" s="21">
        <f>IF(head!F$48="S235",235,IF(head!F$48="S275",275,IF(head!F$48="S355",355,IF(head!F$48="S420",420,460))))*AN279*J279/1000</f>
        <v>1957.4036618802365</v>
      </c>
      <c r="AP279" s="45" t="str">
        <f t="shared" si="31"/>
        <v>CF SHS 250 x 12,5</v>
      </c>
    </row>
    <row r="280" spans="1:42">
      <c r="A280" s="16" t="s">
        <v>744</v>
      </c>
      <c r="B280" s="31">
        <f t="shared" si="32"/>
        <v>2359.1494189723639</v>
      </c>
      <c r="C280" s="17">
        <v>250</v>
      </c>
      <c r="D280" s="17">
        <v>250</v>
      </c>
      <c r="E280" s="216">
        <v>12.5</v>
      </c>
      <c r="F280" s="17"/>
      <c r="G280" s="17"/>
      <c r="H280" s="35">
        <v>87.954298695843647</v>
      </c>
      <c r="I280" s="18">
        <v>89.634954084936197</v>
      </c>
      <c r="J280" s="18">
        <v>11204.369260617026</v>
      </c>
      <c r="K280" s="18">
        <v>0.93561944901923444</v>
      </c>
      <c r="L280" s="49">
        <v>101613144.8750895</v>
      </c>
      <c r="M280" s="19">
        <v>812905.15900071594</v>
      </c>
      <c r="N280" s="19">
        <v>975173.97697065654</v>
      </c>
      <c r="O280" s="50">
        <v>95.231634792002623</v>
      </c>
      <c r="P280" s="19">
        <v>101613144.8750895</v>
      </c>
      <c r="Q280" s="19">
        <v>812905.15900071594</v>
      </c>
      <c r="R280" s="19">
        <v>975173.97697065654</v>
      </c>
      <c r="S280" s="18">
        <v>95.231634792002623</v>
      </c>
      <c r="T280" s="49">
        <v>173039929.041022</v>
      </c>
      <c r="U280" s="36"/>
      <c r="V280" s="104">
        <v>1</v>
      </c>
      <c r="W280" s="105">
        <v>1</v>
      </c>
      <c r="X280" s="105">
        <v>1</v>
      </c>
      <c r="Y280" s="105">
        <v>1</v>
      </c>
      <c r="Z280" s="105">
        <v>1</v>
      </c>
      <c r="AA280" s="106">
        <v>1</v>
      </c>
      <c r="AB280" s="105">
        <v>1</v>
      </c>
      <c r="AC280" s="105">
        <v>1</v>
      </c>
      <c r="AD280" s="105">
        <v>1</v>
      </c>
      <c r="AE280" s="111">
        <v>1</v>
      </c>
      <c r="AF280" s="92">
        <f t="shared" si="33"/>
        <v>83.504874505332907</v>
      </c>
      <c r="AG280" s="93"/>
      <c r="AH280" s="94"/>
      <c r="AI280" s="95"/>
      <c r="AJ280" s="60" t="s">
        <v>58</v>
      </c>
      <c r="AK280" s="60">
        <f t="shared" si="28"/>
        <v>0.49</v>
      </c>
      <c r="AL280" s="20">
        <f>IF(head!F$48="S235",235,IF(head!F$48="S275",275,IF(head!F$48="S355",355,IF(head!F$48="S420",420,460))))^0.5*head!$I$40*1000/(S280*3.1416*210000^0.5)</f>
        <v>0.40252666637730539</v>
      </c>
      <c r="AM280" s="20">
        <f t="shared" si="29"/>
        <v>0.63063289183485305</v>
      </c>
      <c r="AN280" s="20">
        <f t="shared" si="30"/>
        <v>0.89598383132919845</v>
      </c>
      <c r="AO280" s="21">
        <f>IF(head!F$48="S235",235,IF(head!F$48="S275",275,IF(head!F$48="S355",355,IF(head!F$48="S420",420,460))))*AN280*J280/1000</f>
        <v>2359.1494189723639</v>
      </c>
      <c r="AP280" s="45" t="str">
        <f t="shared" si="31"/>
        <v>CF SHS 300 x 6</v>
      </c>
    </row>
    <row r="281" spans="1:42">
      <c r="A281" s="16" t="s">
        <v>745</v>
      </c>
      <c r="B281" s="31">
        <f t="shared" si="32"/>
        <v>1536.0363313577211</v>
      </c>
      <c r="C281" s="17">
        <v>300</v>
      </c>
      <c r="D281" s="17">
        <v>300</v>
      </c>
      <c r="E281" s="216">
        <v>6</v>
      </c>
      <c r="F281" s="17"/>
      <c r="G281" s="17"/>
      <c r="H281" s="35">
        <v>54.661842251713423</v>
      </c>
      <c r="I281" s="18">
        <v>55.70633605270158</v>
      </c>
      <c r="J281" s="18">
        <v>6963.2920065876979</v>
      </c>
      <c r="K281" s="18">
        <v>1.1793982236861551</v>
      </c>
      <c r="L281" s="49">
        <v>99636681.113752559</v>
      </c>
      <c r="M281" s="19">
        <v>664244.54075835051</v>
      </c>
      <c r="N281" s="19">
        <v>764230.29690910224</v>
      </c>
      <c r="O281" s="50">
        <v>119.61959358217989</v>
      </c>
      <c r="P281" s="19">
        <v>99636681.113752559</v>
      </c>
      <c r="Q281" s="19">
        <v>664244.54075835051</v>
      </c>
      <c r="R281" s="19">
        <v>764230.29690910224</v>
      </c>
      <c r="S281" s="18">
        <v>119.61959358217989</v>
      </c>
      <c r="T281" s="49">
        <v>154552253.889644</v>
      </c>
      <c r="U281" s="36"/>
      <c r="V281" s="104">
        <v>4</v>
      </c>
      <c r="W281" s="105">
        <v>4</v>
      </c>
      <c r="X281" s="105">
        <v>4</v>
      </c>
      <c r="Y281" s="105">
        <v>4</v>
      </c>
      <c r="Z281" s="105">
        <v>4</v>
      </c>
      <c r="AA281" s="106">
        <v>4</v>
      </c>
      <c r="AB281" s="105">
        <v>4</v>
      </c>
      <c r="AC281" s="105">
        <v>4</v>
      </c>
      <c r="AD281" s="105">
        <v>4</v>
      </c>
      <c r="AE281" s="111">
        <v>4</v>
      </c>
      <c r="AF281" s="92">
        <f t="shared" si="33"/>
        <v>169.3736558183073</v>
      </c>
      <c r="AG281" s="93"/>
      <c r="AH281" s="94"/>
      <c r="AI281" s="95"/>
      <c r="AJ281" s="60" t="s">
        <v>58</v>
      </c>
      <c r="AK281" s="60">
        <f t="shared" si="28"/>
        <v>0.49</v>
      </c>
      <c r="AL281" s="20">
        <f>IF(head!F$48="S235",235,IF(head!F$48="S275",275,IF(head!F$48="S355",355,IF(head!F$48="S420",420,460))))^0.5*head!$I$40*1000/(S281*3.1416*210000^0.5)</f>
        <v>0.32045981213061453</v>
      </c>
      <c r="AM281" s="20">
        <f t="shared" si="29"/>
        <v>0.58085989956739492</v>
      </c>
      <c r="AN281" s="20">
        <f t="shared" si="30"/>
        <v>0.93868314126485197</v>
      </c>
      <c r="AO281" s="21">
        <f>IF(head!F$48="S235",235,IF(head!F$48="S275",275,IF(head!F$48="S355",355,IF(head!F$48="S420",420,460))))*AN281*J281/1000</f>
        <v>1536.0363313577211</v>
      </c>
      <c r="AP281" s="45" t="str">
        <f t="shared" si="31"/>
        <v>CF SHS 300 x 8</v>
      </c>
    </row>
    <row r="282" spans="1:42">
      <c r="A282" s="16" t="s">
        <v>247</v>
      </c>
      <c r="B282" s="31">
        <f t="shared" si="32"/>
        <v>2009.2281761012907</v>
      </c>
      <c r="C282" s="17">
        <v>300</v>
      </c>
      <c r="D282" s="17">
        <v>300</v>
      </c>
      <c r="E282" s="216">
        <v>8</v>
      </c>
      <c r="F282" s="17"/>
      <c r="G282" s="17"/>
      <c r="H282" s="35">
        <v>71.62534459665406</v>
      </c>
      <c r="I282" s="18">
        <v>72.993981754551911</v>
      </c>
      <c r="J282" s="18">
        <v>9124.2477193189879</v>
      </c>
      <c r="K282" s="18">
        <v>1.1656637061435917</v>
      </c>
      <c r="L282" s="49">
        <v>128006870.81298488</v>
      </c>
      <c r="M282" s="19">
        <v>853379.13875323255</v>
      </c>
      <c r="N282" s="19">
        <v>990674.870178135</v>
      </c>
      <c r="O282" s="50">
        <v>118.4453748621878</v>
      </c>
      <c r="P282" s="19">
        <v>128006870.81298488</v>
      </c>
      <c r="Q282" s="19">
        <v>853379.13875323255</v>
      </c>
      <c r="R282" s="19">
        <v>990674.870178135</v>
      </c>
      <c r="S282" s="18">
        <v>118.4453748621878</v>
      </c>
      <c r="T282" s="49">
        <v>203379264.79774201</v>
      </c>
      <c r="U282" s="36"/>
      <c r="V282" s="104">
        <v>1</v>
      </c>
      <c r="W282" s="105">
        <v>2</v>
      </c>
      <c r="X282" s="105">
        <v>3</v>
      </c>
      <c r="Y282" s="105">
        <v>4</v>
      </c>
      <c r="Z282" s="105">
        <v>4</v>
      </c>
      <c r="AA282" s="106">
        <v>3</v>
      </c>
      <c r="AB282" s="105">
        <v>3</v>
      </c>
      <c r="AC282" s="105">
        <v>4</v>
      </c>
      <c r="AD282" s="105">
        <v>4</v>
      </c>
      <c r="AE282" s="111">
        <v>4</v>
      </c>
      <c r="AF282" s="92">
        <f t="shared" si="33"/>
        <v>127.7545000970879</v>
      </c>
      <c r="AG282" s="93"/>
      <c r="AH282" s="94"/>
      <c r="AI282" s="95"/>
      <c r="AJ282" s="60" t="s">
        <v>58</v>
      </c>
      <c r="AK282" s="60">
        <f t="shared" si="28"/>
        <v>0.49</v>
      </c>
      <c r="AL282" s="20">
        <f>IF(head!F$48="S235",235,IF(head!F$48="S275",275,IF(head!F$48="S355",355,IF(head!F$48="S420",420,460))))^0.5*head!$I$40*1000/(S282*3.1416*210000^0.5)</f>
        <v>0.32363671887641804</v>
      </c>
      <c r="AM282" s="20">
        <f t="shared" si="29"/>
        <v>0.58266135902726923</v>
      </c>
      <c r="AN282" s="20">
        <f t="shared" si="30"/>
        <v>0.93705337638334774</v>
      </c>
      <c r="AO282" s="21">
        <f>IF(head!F$48="S235",235,IF(head!F$48="S275",275,IF(head!F$48="S355",355,IF(head!F$48="S420",420,460))))*AN282*J282/1000</f>
        <v>2009.2281761012907</v>
      </c>
      <c r="AP282" s="45" t="str">
        <f t="shared" si="31"/>
        <v>CF SHS 300 x 10</v>
      </c>
    </row>
    <row r="283" spans="1:42">
      <c r="A283" s="16" t="s">
        <v>746</v>
      </c>
      <c r="B283" s="31">
        <f t="shared" si="32"/>
        <v>2474.9482514537399</v>
      </c>
      <c r="C283" s="17">
        <v>300</v>
      </c>
      <c r="D283" s="17">
        <v>300</v>
      </c>
      <c r="E283" s="216">
        <v>10</v>
      </c>
      <c r="F283" s="17"/>
      <c r="G283" s="17"/>
      <c r="H283" s="35">
        <v>88.364600932271941</v>
      </c>
      <c r="I283" s="18">
        <v>90.053096491487324</v>
      </c>
      <c r="J283" s="18">
        <v>11256.637061435917</v>
      </c>
      <c r="K283" s="18">
        <v>1.1570796326794897</v>
      </c>
      <c r="L283" s="49">
        <v>155193656.12715802</v>
      </c>
      <c r="M283" s="19">
        <v>1034624.3741810534</v>
      </c>
      <c r="N283" s="19">
        <v>1210912.9660128229</v>
      </c>
      <c r="O283" s="50">
        <v>117.41745162887099</v>
      </c>
      <c r="P283" s="19">
        <v>155193656.12715802</v>
      </c>
      <c r="Q283" s="19">
        <v>1034624.3741810534</v>
      </c>
      <c r="R283" s="19">
        <v>1210912.9660128229</v>
      </c>
      <c r="S283" s="18">
        <v>117.41745162887099</v>
      </c>
      <c r="T283" s="49">
        <v>250030333.12609899</v>
      </c>
      <c r="U283" s="36"/>
      <c r="V283" s="104">
        <v>1</v>
      </c>
      <c r="W283" s="105">
        <v>1</v>
      </c>
      <c r="X283" s="105">
        <v>1</v>
      </c>
      <c r="Y283" s="105">
        <v>2</v>
      </c>
      <c r="Z283" s="105">
        <v>2</v>
      </c>
      <c r="AA283" s="106">
        <v>1</v>
      </c>
      <c r="AB283" s="105">
        <v>1</v>
      </c>
      <c r="AC283" s="105">
        <v>2</v>
      </c>
      <c r="AD283" s="105">
        <v>3</v>
      </c>
      <c r="AE283" s="111">
        <v>3</v>
      </c>
      <c r="AF283" s="92">
        <f t="shared" si="33"/>
        <v>102.79088029261649</v>
      </c>
      <c r="AG283" s="93"/>
      <c r="AH283" s="94"/>
      <c r="AI283" s="95"/>
      <c r="AJ283" s="60" t="s">
        <v>58</v>
      </c>
      <c r="AK283" s="60">
        <f t="shared" si="28"/>
        <v>0.49</v>
      </c>
      <c r="AL283" s="20">
        <f>IF(head!F$48="S235",235,IF(head!F$48="S275",275,IF(head!F$48="S355",355,IF(head!F$48="S420",420,460))))^0.5*head!$I$40*1000/(S283*3.1416*210000^0.5)</f>
        <v>0.32646997490329038</v>
      </c>
      <c r="AM283" s="20">
        <f t="shared" si="29"/>
        <v>0.58427646610798367</v>
      </c>
      <c r="AN283" s="20">
        <f t="shared" si="30"/>
        <v>0.93559867210409553</v>
      </c>
      <c r="AO283" s="21">
        <f>IF(head!F$48="S235",235,IF(head!F$48="S275",275,IF(head!F$48="S355",355,IF(head!F$48="S420",420,460))))*AN283*J283/1000</f>
        <v>2474.9482514537399</v>
      </c>
      <c r="AP283" s="45" t="str">
        <f t="shared" si="31"/>
        <v>CF SHS 300 x 12,5</v>
      </c>
    </row>
    <row r="284" spans="1:42">
      <c r="A284" s="16" t="s">
        <v>747</v>
      </c>
      <c r="B284" s="31">
        <f t="shared" si="32"/>
        <v>3005.1400439052941</v>
      </c>
      <c r="C284" s="17">
        <v>300</v>
      </c>
      <c r="D284" s="17">
        <v>300</v>
      </c>
      <c r="E284" s="216">
        <v>12.5</v>
      </c>
      <c r="F284" s="17"/>
      <c r="G284" s="17"/>
      <c r="H284" s="35">
        <v>107.57929869584365</v>
      </c>
      <c r="I284" s="18">
        <v>109.6349540849362</v>
      </c>
      <c r="J284" s="18">
        <v>13704.369260617026</v>
      </c>
      <c r="K284" s="18">
        <v>1.1356194490192344</v>
      </c>
      <c r="L284" s="49">
        <v>183481345.34484133</v>
      </c>
      <c r="M284" s="19">
        <v>1223208.9689656089</v>
      </c>
      <c r="N284" s="19">
        <v>1450595.708486082</v>
      </c>
      <c r="O284" s="50">
        <v>115.70881126897896</v>
      </c>
      <c r="P284" s="19">
        <v>183481345.34484133</v>
      </c>
      <c r="Q284" s="19">
        <v>1223208.9689656089</v>
      </c>
      <c r="R284" s="19">
        <v>1450595.708486082</v>
      </c>
      <c r="S284" s="18">
        <v>115.70881126897896</v>
      </c>
      <c r="T284" s="49">
        <v>306380327.33265001</v>
      </c>
      <c r="U284" s="36"/>
      <c r="V284" s="104">
        <v>1</v>
      </c>
      <c r="W284" s="105">
        <v>1</v>
      </c>
      <c r="X284" s="105">
        <v>1</v>
      </c>
      <c r="Y284" s="105">
        <v>1</v>
      </c>
      <c r="Z284" s="105">
        <v>1</v>
      </c>
      <c r="AA284" s="106">
        <v>1</v>
      </c>
      <c r="AB284" s="105">
        <v>1</v>
      </c>
      <c r="AC284" s="105">
        <v>1</v>
      </c>
      <c r="AD284" s="105">
        <v>1</v>
      </c>
      <c r="AE284" s="111">
        <v>1</v>
      </c>
      <c r="AF284" s="92">
        <f t="shared" si="33"/>
        <v>82.865502776747576</v>
      </c>
      <c r="AG284" s="93"/>
      <c r="AH284" s="94"/>
      <c r="AI284" s="95"/>
      <c r="AJ284" s="60" t="s">
        <v>58</v>
      </c>
      <c r="AK284" s="60">
        <f t="shared" si="28"/>
        <v>0.49</v>
      </c>
      <c r="AL284" s="20">
        <f>IF(head!F$48="S235",235,IF(head!F$48="S275",275,IF(head!F$48="S355",355,IF(head!F$48="S420",420,460))))^0.5*head!$I$40*1000/(S284*3.1416*210000^0.5)</f>
        <v>0.33129086770561972</v>
      </c>
      <c r="AM284" s="20">
        <f t="shared" si="29"/>
        <v>0.58704308210044798</v>
      </c>
      <c r="AN284" s="20">
        <f t="shared" si="30"/>
        <v>0.93312065158767632</v>
      </c>
      <c r="AO284" s="21">
        <f>IF(head!F$48="S235",235,IF(head!F$48="S275",275,IF(head!F$48="S355",355,IF(head!F$48="S420",420,460))))*AN284*J284/1000</f>
        <v>3005.1400439052941</v>
      </c>
      <c r="AP284" s="45" t="str">
        <f t="shared" si="31"/>
        <v>CF SHS 300 x 16</v>
      </c>
    </row>
    <row r="285" spans="1:42">
      <c r="A285" s="16" t="s">
        <v>748</v>
      </c>
      <c r="B285" s="31">
        <f t="shared" si="32"/>
        <v>3732.6452354338753</v>
      </c>
      <c r="C285" s="17">
        <v>300</v>
      </c>
      <c r="D285" s="17">
        <v>300</v>
      </c>
      <c r="E285" s="216">
        <v>16</v>
      </c>
      <c r="F285" s="17"/>
      <c r="G285" s="17"/>
      <c r="H285" s="35">
        <v>134.05632298327023</v>
      </c>
      <c r="I285" s="18">
        <v>136.61790877275948</v>
      </c>
      <c r="J285" s="18">
        <v>17077.238596594936</v>
      </c>
      <c r="K285" s="18">
        <v>1.1175928947446201</v>
      </c>
      <c r="L285" s="49">
        <v>220759724.87134072</v>
      </c>
      <c r="M285" s="19">
        <v>1471731.4991422717</v>
      </c>
      <c r="N285" s="19">
        <v>1773835.6701860167</v>
      </c>
      <c r="O285" s="50">
        <v>113.69754803721601</v>
      </c>
      <c r="P285" s="19">
        <v>220759724.87134072</v>
      </c>
      <c r="Q285" s="19">
        <v>1471731.4991422717</v>
      </c>
      <c r="R285" s="19">
        <v>1773835.6701860167</v>
      </c>
      <c r="S285" s="18">
        <v>113.69754803721601</v>
      </c>
      <c r="T285" s="49">
        <v>378827650.65761602</v>
      </c>
      <c r="U285" s="36"/>
      <c r="V285" s="104">
        <v>1</v>
      </c>
      <c r="W285" s="105">
        <v>1</v>
      </c>
      <c r="X285" s="105">
        <v>1</v>
      </c>
      <c r="Y285" s="105">
        <v>1</v>
      </c>
      <c r="Z285" s="105">
        <v>1</v>
      </c>
      <c r="AA285" s="106">
        <v>1</v>
      </c>
      <c r="AB285" s="105">
        <v>1</v>
      </c>
      <c r="AC285" s="105">
        <v>1</v>
      </c>
      <c r="AD285" s="105">
        <v>1</v>
      </c>
      <c r="AE285" s="111">
        <v>1</v>
      </c>
      <c r="AF285" s="92">
        <f t="shared" si="33"/>
        <v>65.443419814223304</v>
      </c>
      <c r="AG285" s="93"/>
      <c r="AH285" s="94"/>
      <c r="AI285" s="95"/>
      <c r="AJ285" s="60" t="s">
        <v>58</v>
      </c>
      <c r="AK285" s="60">
        <f t="shared" si="28"/>
        <v>0.49</v>
      </c>
      <c r="AL285" s="20">
        <f>IF(head!F$48="S235",235,IF(head!F$48="S275",275,IF(head!F$48="S355",355,IF(head!F$48="S420",420,460))))^0.5*head!$I$40*1000/(S285*3.1416*210000^0.5)</f>
        <v>0.33715126797579137</v>
      </c>
      <c r="AM285" s="20">
        <f t="shared" si="29"/>
        <v>0.59043754940291082</v>
      </c>
      <c r="AN285" s="20">
        <f t="shared" si="30"/>
        <v>0.93010334526181471</v>
      </c>
      <c r="AO285" s="21">
        <f>IF(head!F$48="S235",235,IF(head!F$48="S275",275,IF(head!F$48="S355",355,IF(head!F$48="S420",420,460))))*AN285*J285/1000</f>
        <v>3732.6452354338753</v>
      </c>
      <c r="AP285" s="45" t="str">
        <f t="shared" si="31"/>
        <v>CF SHS 350 x 8</v>
      </c>
    </row>
    <row r="286" spans="1:42">
      <c r="A286" s="16" t="s">
        <v>248</v>
      </c>
      <c r="B286" s="31">
        <f t="shared" si="32"/>
        <v>2422.7868009401955</v>
      </c>
      <c r="C286" s="17">
        <v>350</v>
      </c>
      <c r="D286" s="17">
        <v>350</v>
      </c>
      <c r="E286" s="216">
        <v>8</v>
      </c>
      <c r="F286" s="17"/>
      <c r="G286" s="17"/>
      <c r="H286" s="35">
        <v>84.185344596654048</v>
      </c>
      <c r="I286" s="18">
        <v>85.793981754551893</v>
      </c>
      <c r="J286" s="18">
        <v>10724.247719318988</v>
      </c>
      <c r="K286" s="18">
        <v>1.3656637061435917</v>
      </c>
      <c r="L286" s="49">
        <v>206807002.47979927</v>
      </c>
      <c r="M286" s="19">
        <v>1181754.2998845673</v>
      </c>
      <c r="N286" s="19">
        <v>1365581.0631611098</v>
      </c>
      <c r="O286" s="50">
        <v>138.86704731553695</v>
      </c>
      <c r="P286" s="19">
        <v>206807002.47979927</v>
      </c>
      <c r="Q286" s="19">
        <v>1181754.2998845673</v>
      </c>
      <c r="R286" s="19">
        <v>1365581.0631611098</v>
      </c>
      <c r="S286" s="18">
        <v>138.86704731553695</v>
      </c>
      <c r="T286" s="49">
        <v>325945720.430493</v>
      </c>
      <c r="U286" s="36"/>
      <c r="V286" s="104">
        <v>3</v>
      </c>
      <c r="W286" s="105">
        <v>3</v>
      </c>
      <c r="X286" s="105">
        <v>4</v>
      </c>
      <c r="Y286" s="105">
        <v>4</v>
      </c>
      <c r="Z286" s="105">
        <v>4</v>
      </c>
      <c r="AA286" s="106">
        <v>4</v>
      </c>
      <c r="AB286" s="105">
        <v>4</v>
      </c>
      <c r="AC286" s="105">
        <v>4</v>
      </c>
      <c r="AD286" s="105">
        <v>4</v>
      </c>
      <c r="AE286" s="111">
        <v>4</v>
      </c>
      <c r="AF286" s="92">
        <f t="shared" si="33"/>
        <v>127.3435435180636</v>
      </c>
      <c r="AG286" s="93"/>
      <c r="AH286" s="94"/>
      <c r="AI286" s="95"/>
      <c r="AJ286" s="60" t="s">
        <v>58</v>
      </c>
      <c r="AK286" s="60">
        <f t="shared" si="28"/>
        <v>0.49</v>
      </c>
      <c r="AL286" s="20">
        <f>IF(head!F$48="S235",235,IF(head!F$48="S275",275,IF(head!F$48="S355",355,IF(head!F$48="S420",420,460))))^0.5*head!$I$40*1000/(S286*3.1416*210000^0.5)</f>
        <v>0.27604297223504776</v>
      </c>
      <c r="AM286" s="20">
        <f t="shared" si="29"/>
        <v>0.55673038945776643</v>
      </c>
      <c r="AN286" s="20">
        <f t="shared" si="30"/>
        <v>0.9613477175893983</v>
      </c>
      <c r="AO286" s="21">
        <f>IF(head!F$48="S235",235,IF(head!F$48="S275",275,IF(head!F$48="S355",355,IF(head!F$48="S420",420,460))))*AN286*J286/1000</f>
        <v>2422.7868009401955</v>
      </c>
      <c r="AP286" s="45" t="str">
        <f t="shared" si="31"/>
        <v>CF SHS 350 x 10</v>
      </c>
    </row>
    <row r="287" spans="1:42">
      <c r="A287" s="16" t="s">
        <v>249</v>
      </c>
      <c r="B287" s="31">
        <f t="shared" si="32"/>
        <v>2991.6529527450721</v>
      </c>
      <c r="C287" s="17">
        <v>350</v>
      </c>
      <c r="D287" s="17">
        <v>350</v>
      </c>
      <c r="E287" s="216">
        <v>10</v>
      </c>
      <c r="F287" s="17"/>
      <c r="G287" s="17"/>
      <c r="H287" s="35">
        <v>104.06460093227194</v>
      </c>
      <c r="I287" s="18">
        <v>106.05309649148732</v>
      </c>
      <c r="J287" s="18">
        <v>13256.637061435917</v>
      </c>
      <c r="K287" s="18">
        <v>1.3570796326794896</v>
      </c>
      <c r="L287" s="49">
        <v>251891369.25786319</v>
      </c>
      <c r="M287" s="19">
        <v>1439379.2529020754</v>
      </c>
      <c r="N287" s="19">
        <v>1674828.8925487211</v>
      </c>
      <c r="O287" s="50">
        <v>137.84466440710361</v>
      </c>
      <c r="P287" s="19">
        <v>251891369.25786319</v>
      </c>
      <c r="Q287" s="19">
        <v>1439379.2529020754</v>
      </c>
      <c r="R287" s="19">
        <v>1674828.8925487211</v>
      </c>
      <c r="S287" s="18">
        <v>137.84466440710361</v>
      </c>
      <c r="T287" s="49">
        <v>401811979.44337893</v>
      </c>
      <c r="U287" s="36"/>
      <c r="V287" s="104">
        <v>1</v>
      </c>
      <c r="W287" s="105">
        <v>1</v>
      </c>
      <c r="X287" s="105">
        <v>2</v>
      </c>
      <c r="Y287" s="105">
        <v>3</v>
      </c>
      <c r="Z287" s="105">
        <v>3</v>
      </c>
      <c r="AA287" s="106">
        <v>2</v>
      </c>
      <c r="AB287" s="105">
        <v>3</v>
      </c>
      <c r="AC287" s="105">
        <v>4</v>
      </c>
      <c r="AD287" s="105">
        <v>4</v>
      </c>
      <c r="AE287" s="111">
        <v>4</v>
      </c>
      <c r="AF287" s="92">
        <f t="shared" si="33"/>
        <v>102.3698262530916</v>
      </c>
      <c r="AG287" s="93"/>
      <c r="AH287" s="94"/>
      <c r="AI287" s="95"/>
      <c r="AJ287" s="60" t="s">
        <v>58</v>
      </c>
      <c r="AK287" s="60">
        <f t="shared" si="28"/>
        <v>0.49</v>
      </c>
      <c r="AL287" s="20">
        <f>IF(head!F$48="S235",235,IF(head!F$48="S275",275,IF(head!F$48="S355",355,IF(head!F$48="S420",420,460))))^0.5*head!$I$40*1000/(S287*3.1416*210000^0.5)</f>
        <v>0.27809036099702955</v>
      </c>
      <c r="AM287" s="20">
        <f t="shared" si="29"/>
        <v>0.55779926288400128</v>
      </c>
      <c r="AN287" s="20">
        <f t="shared" si="30"/>
        <v>0.96030675334854643</v>
      </c>
      <c r="AO287" s="21">
        <f>IF(head!F$48="S235",235,IF(head!F$48="S275",275,IF(head!F$48="S355",355,IF(head!F$48="S420",420,460))))*AN287*J287/1000</f>
        <v>2991.6529527450721</v>
      </c>
      <c r="AP287" s="45" t="str">
        <f t="shared" si="31"/>
        <v>CF SHS 350 x 12,5</v>
      </c>
    </row>
    <row r="288" spans="1:42">
      <c r="A288" s="16" t="s">
        <v>749</v>
      </c>
      <c r="B288" s="31">
        <f t="shared" si="32"/>
        <v>3650.234523484527</v>
      </c>
      <c r="C288" s="17">
        <v>350</v>
      </c>
      <c r="D288" s="17">
        <v>350</v>
      </c>
      <c r="E288" s="216">
        <v>12.5</v>
      </c>
      <c r="F288" s="17"/>
      <c r="G288" s="17"/>
      <c r="H288" s="35">
        <v>127.20429869584365</v>
      </c>
      <c r="I288" s="18">
        <v>129.6349540849362</v>
      </c>
      <c r="J288" s="18">
        <v>16204.369260617026</v>
      </c>
      <c r="K288" s="18">
        <v>1.3356194490192346</v>
      </c>
      <c r="L288" s="49">
        <v>300448757.39036429</v>
      </c>
      <c r="M288" s="19">
        <v>1716850.0422306531</v>
      </c>
      <c r="N288" s="19">
        <v>2019767.4400015078</v>
      </c>
      <c r="O288" s="50">
        <v>136.16614442369789</v>
      </c>
      <c r="P288" s="19">
        <v>300448757.39036429</v>
      </c>
      <c r="Q288" s="19">
        <v>1716850.0422306531</v>
      </c>
      <c r="R288" s="19">
        <v>2019767.4400015078</v>
      </c>
      <c r="S288" s="18">
        <v>136.16614442369789</v>
      </c>
      <c r="T288" s="49">
        <v>494505215.527686</v>
      </c>
      <c r="U288" s="36"/>
      <c r="V288" s="104">
        <v>1</v>
      </c>
      <c r="W288" s="105">
        <v>1</v>
      </c>
      <c r="X288" s="105">
        <v>1</v>
      </c>
      <c r="Y288" s="105">
        <v>1</v>
      </c>
      <c r="Z288" s="105">
        <v>1</v>
      </c>
      <c r="AA288" s="106">
        <v>1</v>
      </c>
      <c r="AB288" s="105">
        <v>1</v>
      </c>
      <c r="AC288" s="105">
        <v>1</v>
      </c>
      <c r="AD288" s="105">
        <v>2</v>
      </c>
      <c r="AE288" s="111">
        <v>2</v>
      </c>
      <c r="AF288" s="92">
        <f t="shared" si="33"/>
        <v>82.423414792534615</v>
      </c>
      <c r="AG288" s="93"/>
      <c r="AH288" s="94"/>
      <c r="AI288" s="95"/>
      <c r="AJ288" s="60" t="s">
        <v>58</v>
      </c>
      <c r="AK288" s="60">
        <f t="shared" si="28"/>
        <v>0.49</v>
      </c>
      <c r="AL288" s="20">
        <f>IF(head!F$48="S235",235,IF(head!F$48="S275",275,IF(head!F$48="S355",355,IF(head!F$48="S420",420,460))))^0.5*head!$I$40*1000/(S288*3.1416*210000^0.5)</f>
        <v>0.2815183807158928</v>
      </c>
      <c r="AM288" s="20">
        <f t="shared" si="29"/>
        <v>0.55959830261584287</v>
      </c>
      <c r="AN288" s="20">
        <f t="shared" si="30"/>
        <v>0.95856325019960364</v>
      </c>
      <c r="AO288" s="21">
        <f>IF(head!F$48="S235",235,IF(head!F$48="S275",275,IF(head!F$48="S355",355,IF(head!F$48="S420",420,460))))*AN288*J288/1000</f>
        <v>3650.234523484527</v>
      </c>
      <c r="AP288" s="45" t="str">
        <f t="shared" si="31"/>
        <v>CF SHS 400 x 10</v>
      </c>
    </row>
    <row r="289" spans="1:43">
      <c r="A289" s="16" t="s">
        <v>250</v>
      </c>
      <c r="B289" s="31">
        <f t="shared" si="32"/>
        <v>3508.3375516754568</v>
      </c>
      <c r="C289" s="17">
        <v>400</v>
      </c>
      <c r="D289" s="17">
        <v>400</v>
      </c>
      <c r="E289" s="216">
        <v>10</v>
      </c>
      <c r="F289" s="17"/>
      <c r="G289" s="17"/>
      <c r="H289" s="35">
        <v>119.76460093227193</v>
      </c>
      <c r="I289" s="18">
        <v>122.05309649148732</v>
      </c>
      <c r="J289" s="18">
        <v>15256.637061435917</v>
      </c>
      <c r="K289" s="18">
        <v>1.5570796326794896</v>
      </c>
      <c r="L289" s="49">
        <v>382159878.71536344</v>
      </c>
      <c r="M289" s="19">
        <v>1910799.3935768171</v>
      </c>
      <c r="N289" s="19">
        <v>2213744.8190846192</v>
      </c>
      <c r="O289" s="50">
        <v>158.26800853989843</v>
      </c>
      <c r="P289" s="19">
        <v>382159878.71536344</v>
      </c>
      <c r="Q289" s="19">
        <v>1910799.3935768171</v>
      </c>
      <c r="R289" s="19">
        <v>2213744.8190846192</v>
      </c>
      <c r="S289" s="18">
        <v>158.26800853989843</v>
      </c>
      <c r="T289" s="49">
        <v>605053120.91017795</v>
      </c>
      <c r="U289" s="36"/>
      <c r="V289" s="104">
        <v>2</v>
      </c>
      <c r="W289" s="105">
        <v>2</v>
      </c>
      <c r="X289" s="105">
        <v>4</v>
      </c>
      <c r="Y289" s="105">
        <v>4</v>
      </c>
      <c r="Z289" s="105">
        <v>4</v>
      </c>
      <c r="AA289" s="106">
        <v>3</v>
      </c>
      <c r="AB289" s="105">
        <v>4</v>
      </c>
      <c r="AC289" s="105">
        <v>4</v>
      </c>
      <c r="AD289" s="105">
        <v>4</v>
      </c>
      <c r="AE289" s="111">
        <v>4</v>
      </c>
      <c r="AF289" s="92">
        <f t="shared" si="33"/>
        <v>102.05916457272932</v>
      </c>
      <c r="AG289" s="93"/>
      <c r="AH289" s="94"/>
      <c r="AI289" s="95"/>
      <c r="AJ289" s="60" t="s">
        <v>58</v>
      </c>
      <c r="AK289" s="60">
        <f t="shared" si="28"/>
        <v>0.49</v>
      </c>
      <c r="AL289" s="20">
        <f>IF(head!F$48="S235",235,IF(head!F$48="S275",275,IF(head!F$48="S355",355,IF(head!F$48="S420",420,460))))^0.5*head!$I$40*1000/(S289*3.1416*210000^0.5)</f>
        <v>0.24220480715041182</v>
      </c>
      <c r="AM289" s="20">
        <f t="shared" si="29"/>
        <v>0.53967176205523504</v>
      </c>
      <c r="AN289" s="20">
        <f t="shared" si="30"/>
        <v>0.97853123886079529</v>
      </c>
      <c r="AO289" s="21">
        <f>IF(head!F$48="S235",235,IF(head!F$48="S275",275,IF(head!F$48="S355",355,IF(head!F$48="S420",420,460))))*AN289*J289/1000</f>
        <v>3508.3375516754568</v>
      </c>
      <c r="AP289" s="45" t="str">
        <f t="shared" si="31"/>
        <v>CF SHS 400 x 12,5</v>
      </c>
    </row>
    <row r="290" spans="1:43">
      <c r="A290" s="16" t="s">
        <v>750</v>
      </c>
      <c r="B290" s="31">
        <f t="shared" si="32"/>
        <v>4295.444040672267</v>
      </c>
      <c r="C290" s="17">
        <v>400</v>
      </c>
      <c r="D290" s="17">
        <v>400</v>
      </c>
      <c r="E290" s="216">
        <v>12.5</v>
      </c>
      <c r="F290" s="17"/>
      <c r="G290" s="17"/>
      <c r="H290" s="35">
        <v>146.82929869584365</v>
      </c>
      <c r="I290" s="18">
        <v>149.6349540849362</v>
      </c>
      <c r="J290" s="18">
        <v>18704.369260617026</v>
      </c>
      <c r="K290" s="18">
        <v>1.5356194490192345</v>
      </c>
      <c r="L290" s="49">
        <v>458765381.01165867</v>
      </c>
      <c r="M290" s="19">
        <v>2293826.9050582936</v>
      </c>
      <c r="N290" s="19">
        <v>2682689.1715169335</v>
      </c>
      <c r="O290" s="50">
        <v>156.61154904140324</v>
      </c>
      <c r="P290" s="19">
        <v>458765381.01165867</v>
      </c>
      <c r="Q290" s="19">
        <v>2293826.9050582936</v>
      </c>
      <c r="R290" s="19">
        <v>2682689.1715169335</v>
      </c>
      <c r="S290" s="18">
        <v>156.61154904140324</v>
      </c>
      <c r="T290" s="49">
        <v>746789000.25282097</v>
      </c>
      <c r="U290" s="36"/>
      <c r="V290" s="104">
        <v>1</v>
      </c>
      <c r="W290" s="105">
        <v>1</v>
      </c>
      <c r="X290" s="105">
        <v>1</v>
      </c>
      <c r="Y290" s="105">
        <v>2</v>
      </c>
      <c r="Z290" s="105">
        <v>2</v>
      </c>
      <c r="AA290" s="106">
        <v>1</v>
      </c>
      <c r="AB290" s="105">
        <v>2</v>
      </c>
      <c r="AC290" s="105">
        <v>2</v>
      </c>
      <c r="AD290" s="105">
        <v>3</v>
      </c>
      <c r="AE290" s="111">
        <v>4</v>
      </c>
      <c r="AF290" s="92">
        <f t="shared" si="33"/>
        <v>82.09950453943172</v>
      </c>
      <c r="AG290" s="93"/>
      <c r="AH290" s="94"/>
      <c r="AI290" s="95"/>
      <c r="AJ290" s="60" t="s">
        <v>58</v>
      </c>
      <c r="AK290" s="60">
        <f>IF(AJ290="a0",0.13,IF(AJ290="a",0.21,IF(AJ290="b",0.34,IF(AJ290="c",0.49,0.76))))</f>
        <v>0.49</v>
      </c>
      <c r="AL290" s="20">
        <f>IF(head!F$48="S235",235,IF(head!F$48="S275",275,IF(head!F$48="S355",355,IF(head!F$48="S420",420,460))))^0.5*head!$I$40*1000/(S290*3.1416*210000^0.5)</f>
        <v>0.2447665751416053</v>
      </c>
      <c r="AM290" s="20">
        <f>0.5*(1+AK290*(AL290-0.2)+AL290^2)</f>
        <v>0.5409231490629689</v>
      </c>
      <c r="AN290" s="20">
        <f>IF(AL290&lt;=0.2,1,1/(AM290+(AM290^2-AL290^2)^0.5))</f>
        <v>0.97723077558903348</v>
      </c>
      <c r="AO290" s="21">
        <f>IF(head!F$48="S235",235,IF(head!F$48="S275",275,IF(head!F$48="S355",355,IF(head!F$48="S420",420,460))))*AN290*J290/1000</f>
        <v>4295.444040672267</v>
      </c>
      <c r="AP290" s="45" t="str">
        <f>A291</f>
        <v>CF SHS 400 x 16</v>
      </c>
    </row>
    <row r="291" spans="1:43">
      <c r="A291" s="16" t="s">
        <v>251</v>
      </c>
      <c r="B291" s="31">
        <f t="shared" si="32"/>
        <v>5382.8598215166594</v>
      </c>
      <c r="C291" s="17">
        <v>400</v>
      </c>
      <c r="D291" s="17">
        <v>400</v>
      </c>
      <c r="E291" s="216">
        <v>16</v>
      </c>
      <c r="F291" s="17"/>
      <c r="G291" s="17"/>
      <c r="H291" s="35">
        <v>184.29632298327024</v>
      </c>
      <c r="I291" s="18">
        <v>187.81790877275949</v>
      </c>
      <c r="J291" s="18">
        <v>23477.238596594936</v>
      </c>
      <c r="K291" s="18">
        <v>1.51759289474462</v>
      </c>
      <c r="L291" s="49">
        <v>561536121.71476305</v>
      </c>
      <c r="M291" s="19">
        <v>2807680.6085738153</v>
      </c>
      <c r="N291" s="19">
        <v>3322097.6000157637</v>
      </c>
      <c r="O291" s="50">
        <v>154.65549033884673</v>
      </c>
      <c r="P291" s="19">
        <v>561536121.71476305</v>
      </c>
      <c r="Q291" s="19">
        <v>2807680.6085738153</v>
      </c>
      <c r="R291" s="19">
        <v>3322097.6000157637</v>
      </c>
      <c r="S291" s="18">
        <v>154.65549033884673</v>
      </c>
      <c r="T291" s="49">
        <v>933912054.38479805</v>
      </c>
      <c r="U291" s="36"/>
      <c r="V291" s="104">
        <v>1</v>
      </c>
      <c r="W291" s="105">
        <v>1</v>
      </c>
      <c r="X291" s="105">
        <v>1</v>
      </c>
      <c r="Y291" s="105">
        <v>1</v>
      </c>
      <c r="Z291" s="105">
        <v>1</v>
      </c>
      <c r="AA291" s="106">
        <v>1</v>
      </c>
      <c r="AB291" s="105">
        <v>1</v>
      </c>
      <c r="AC291" s="105">
        <v>1</v>
      </c>
      <c r="AD291" s="105">
        <v>1</v>
      </c>
      <c r="AE291" s="111">
        <v>1</v>
      </c>
      <c r="AF291" s="92">
        <f t="shared" si="33"/>
        <v>64.64103043893445</v>
      </c>
      <c r="AG291" s="93"/>
      <c r="AH291" s="94"/>
      <c r="AI291" s="95"/>
      <c r="AJ291" s="60" t="s">
        <v>58</v>
      </c>
      <c r="AK291" s="60">
        <f>IF(AJ291="a0",0.13,IF(AJ291="a",0.21,IF(AJ291="b",0.34,IF(AJ291="c",0.49,0.76))))</f>
        <v>0.49</v>
      </c>
      <c r="AL291" s="20">
        <f>IF(head!F$48="S235",235,IF(head!F$48="S275",275,IF(head!F$48="S355",355,IF(head!F$48="S420",420,460))))^0.5*head!$I$40*1000/(S291*3.1416*210000^0.5)</f>
        <v>0.24786234489637896</v>
      </c>
      <c r="AM291" s="20">
        <f>0.5*(1+AK291*(AL291-0.2)+AL291^2)</f>
        <v>0.54244414550837861</v>
      </c>
      <c r="AN291" s="20">
        <f>IF(AL291&lt;=0.2,1,1/(AM291+(AM291^2-AL291^2)^0.5))</f>
        <v>0.97565931275500006</v>
      </c>
      <c r="AO291" s="21">
        <f>IF(head!F$48="S235",235,IF(head!F$48="S275",275,IF(head!F$48="S355",355,IF(head!F$48="S420",420,460))))*AN291*J291/1000</f>
        <v>5382.8598215166594</v>
      </c>
      <c r="AP291" s="45" t="s">
        <v>137</v>
      </c>
      <c r="AQ291" s="275"/>
    </row>
    <row r="292" spans="1:43">
      <c r="A292" s="22"/>
      <c r="B292" s="30">
        <v>0</v>
      </c>
      <c r="C292" s="23"/>
      <c r="D292" s="23"/>
      <c r="E292" s="217"/>
      <c r="F292" s="23"/>
      <c r="G292" s="23"/>
      <c r="H292" s="37"/>
      <c r="I292" s="10"/>
      <c r="J292" s="10"/>
      <c r="K292" s="10"/>
      <c r="L292" s="51"/>
      <c r="M292" s="10"/>
      <c r="N292" s="10"/>
      <c r="O292" s="52"/>
      <c r="P292" s="10"/>
      <c r="Q292" s="10"/>
      <c r="R292" s="10"/>
      <c r="S292" s="10"/>
      <c r="T292" s="51"/>
      <c r="U292" s="38"/>
      <c r="V292" s="118"/>
      <c r="W292" s="118"/>
      <c r="X292" s="118"/>
      <c r="Y292" s="118"/>
      <c r="Z292" s="118"/>
      <c r="AA292" s="119"/>
      <c r="AB292" s="118"/>
      <c r="AC292" s="118"/>
      <c r="AD292" s="118"/>
      <c r="AE292" s="118"/>
      <c r="AF292" s="127"/>
      <c r="AG292" s="131"/>
      <c r="AH292" s="132"/>
      <c r="AI292" s="133"/>
      <c r="AJ292" s="59"/>
      <c r="AK292" s="59"/>
      <c r="AL292" s="14"/>
      <c r="AM292" s="14"/>
      <c r="AN292" s="14"/>
      <c r="AO292" s="15"/>
      <c r="AP292" s="44" t="str">
        <f>A293</f>
        <v>HD 260 x 54,1</v>
      </c>
    </row>
    <row r="293" spans="1:43">
      <c r="A293" s="22" t="s">
        <v>831</v>
      </c>
      <c r="B293" s="30">
        <f t="shared" si="32"/>
        <v>1270.1370704411406</v>
      </c>
      <c r="C293" s="23">
        <v>244</v>
      </c>
      <c r="D293" s="23">
        <v>260</v>
      </c>
      <c r="E293" s="217">
        <v>6.5</v>
      </c>
      <c r="F293" s="23">
        <v>9.5</v>
      </c>
      <c r="G293" s="23">
        <v>24</v>
      </c>
      <c r="H293" s="37">
        <v>54.14099965752839</v>
      </c>
      <c r="I293" s="10">
        <v>55.175541052258232</v>
      </c>
      <c r="J293" s="10">
        <v>6896.9426315322789</v>
      </c>
      <c r="K293" s="10">
        <v>1.47379644737231</v>
      </c>
      <c r="L293" s="51">
        <v>79805655.581425995</v>
      </c>
      <c r="M293" s="10">
        <v>654144.71788054099</v>
      </c>
      <c r="N293" s="10">
        <v>714454.79789060669</v>
      </c>
      <c r="O293" s="52">
        <v>107.56934594729421</v>
      </c>
      <c r="P293" s="10">
        <v>27880490.1809345</v>
      </c>
      <c r="Q293" s="10">
        <v>214465.30908411153</v>
      </c>
      <c r="R293" s="10">
        <v>327734.12420925457</v>
      </c>
      <c r="S293" s="10">
        <v>63.580200882591221</v>
      </c>
      <c r="T293" s="51">
        <v>273889.38004630298</v>
      </c>
      <c r="U293" s="38">
        <v>374187682761.112</v>
      </c>
      <c r="V293" s="118">
        <v>3</v>
      </c>
      <c r="W293" s="118">
        <v>3</v>
      </c>
      <c r="X293" s="118">
        <v>3</v>
      </c>
      <c r="Y293" s="118">
        <v>4</v>
      </c>
      <c r="Z293" s="118">
        <v>4</v>
      </c>
      <c r="AA293" s="119">
        <v>3</v>
      </c>
      <c r="AB293" s="118">
        <v>3</v>
      </c>
      <c r="AC293" s="118">
        <v>4</v>
      </c>
      <c r="AD293" s="118">
        <v>4</v>
      </c>
      <c r="AE293" s="118">
        <v>4</v>
      </c>
      <c r="AF293" s="127">
        <f>K293/J293*1000000</f>
        <v>213.688372676065</v>
      </c>
      <c r="AG293" s="131">
        <f>(K293*1000-D293)/J293*1000</f>
        <v>175.99050945022049</v>
      </c>
      <c r="AH293" s="132">
        <f>2*(C293+D293)/J293*1000</f>
        <v>146.15171589096641</v>
      </c>
      <c r="AI293" s="133">
        <f>(2*C293+D293)/J293*1000</f>
        <v>108.45385266512191</v>
      </c>
      <c r="AJ293" s="59" t="str">
        <f>IF(head!$F$48="S460","a","c")</f>
        <v>c</v>
      </c>
      <c r="AK293" s="59">
        <f>IF(AJ293="a0",0.13,IF(AJ293="a",0.21,IF(AJ293="b",0.34,IF(AJ293="c",0.49,0.76))))</f>
        <v>0.49</v>
      </c>
      <c r="AL293" s="14">
        <f>IF(head!F$48="S235",235,IF(head!F$48="S275",275,IF(head!F$48="S355",355,IF(head!F$48="S420",420,460))))^0.5*head!$I$40*1000/(S293*3.1416*210000^0.5)</f>
        <v>0.60291210084839153</v>
      </c>
      <c r="AM293" s="14">
        <f>0.5*(1+AK293*(AL293-0.2)+AL293^2)</f>
        <v>0.78046496538256638</v>
      </c>
      <c r="AN293" s="14">
        <f>IF(AL293&lt;=0.2,1,1/(AM293+(AM293^2-AL293^2)^0.5))</f>
        <v>0.78365717773428734</v>
      </c>
      <c r="AO293" s="15">
        <f>IF(head!F$48="S235",235,IF(head!F$48="S275",275,IF(head!F$48="S355",355,IF(head!F$48="S420",420,460))))*AN293*J293/1000</f>
        <v>1270.1370704411406</v>
      </c>
      <c r="AP293" s="44" t="str">
        <f>A294</f>
        <v>HD 260 x 68,2</v>
      </c>
    </row>
    <row r="294" spans="1:43">
      <c r="A294" s="22" t="s">
        <v>832</v>
      </c>
      <c r="B294" s="30">
        <f t="shared" si="32"/>
        <v>1614.7019810303052</v>
      </c>
      <c r="C294" s="23">
        <v>250</v>
      </c>
      <c r="D294" s="23">
        <v>260</v>
      </c>
      <c r="E294" s="217">
        <v>7.5</v>
      </c>
      <c r="F294" s="23">
        <v>12.5</v>
      </c>
      <c r="G294" s="23">
        <v>24</v>
      </c>
      <c r="H294" s="37">
        <v>68.153249657528406</v>
      </c>
      <c r="I294" s="10">
        <v>69.455541052258241</v>
      </c>
      <c r="J294" s="10">
        <v>8681.9426315322798</v>
      </c>
      <c r="K294" s="10">
        <v>1.48379644737231</v>
      </c>
      <c r="L294" s="51">
        <v>104549554.33142599</v>
      </c>
      <c r="M294" s="10">
        <v>836396.434651408</v>
      </c>
      <c r="N294" s="10">
        <v>919771.04789060669</v>
      </c>
      <c r="O294" s="52">
        <v>109.73688725516251</v>
      </c>
      <c r="P294" s="10">
        <v>36675632.290801637</v>
      </c>
      <c r="Q294" s="10">
        <v>282120.24839078181</v>
      </c>
      <c r="R294" s="10">
        <v>430168.84552502073</v>
      </c>
      <c r="S294" s="10">
        <v>64.995060003779187</v>
      </c>
      <c r="T294" s="51">
        <v>520318.92016946204</v>
      </c>
      <c r="U294" s="38">
        <v>504968898475.961</v>
      </c>
      <c r="V294" s="118">
        <v>1</v>
      </c>
      <c r="W294" s="118">
        <v>1</v>
      </c>
      <c r="X294" s="118">
        <v>3</v>
      </c>
      <c r="Y294" s="118">
        <v>3</v>
      </c>
      <c r="Z294" s="118">
        <v>3</v>
      </c>
      <c r="AA294" s="119">
        <v>2</v>
      </c>
      <c r="AB294" s="118">
        <v>3</v>
      </c>
      <c r="AC294" s="118">
        <v>3</v>
      </c>
      <c r="AD294" s="118">
        <v>3</v>
      </c>
      <c r="AE294" s="118">
        <v>3</v>
      </c>
      <c r="AF294" s="127">
        <f t="shared" ref="AF294:AF334" si="34">K294/J294*1000000</f>
        <v>170.90604146395219</v>
      </c>
      <c r="AG294" s="131">
        <f t="shared" ref="AG294:AG334" si="35">(K294*1000-D294)/J294*1000</f>
        <v>140.95882676390383</v>
      </c>
      <c r="AH294" s="132">
        <f t="shared" ref="AH294:AH334" si="36">2*(C294+D294)/J294*1000</f>
        <v>117.4852269001897</v>
      </c>
      <c r="AI294" s="133">
        <f t="shared" ref="AI294:AI334" si="37">(2*C294+D294)/J294*1000</f>
        <v>87.538012200141353</v>
      </c>
      <c r="AJ294" s="59" t="str">
        <f>IF(head!$F$48="S460","a","c")</f>
        <v>c</v>
      </c>
      <c r="AK294" s="59">
        <f t="shared" ref="AK294:AK334" si="38">IF(AJ294="a0",0.13,IF(AJ294="a",0.21,IF(AJ294="b",0.34,IF(AJ294="c",0.49,0.76))))</f>
        <v>0.49</v>
      </c>
      <c r="AL294" s="14">
        <f>IF(head!F$48="S235",235,IF(head!F$48="S275",275,IF(head!F$48="S355",355,IF(head!F$48="S420",420,460))))^0.5*head!$I$40*1000/(S294*3.1416*210000^0.5)</f>
        <v>0.58978747745223881</v>
      </c>
      <c r="AM294" s="14">
        <f t="shared" ref="AM294:AM334" si="39">0.5*(1+AK294*(AL294-0.2)+AL294^2)</f>
        <v>0.76942256625553607</v>
      </c>
      <c r="AN294" s="14">
        <f t="shared" ref="AN294:AN334" si="40">IF(AL294&lt;=0.2,1,1/(AM294+(AM294^2-AL294^2)^0.5))</f>
        <v>0.79142106223417275</v>
      </c>
      <c r="AO294" s="15">
        <f>IF(head!F$48="S235",235,IF(head!F$48="S275",275,IF(head!F$48="S355",355,IF(head!F$48="S420",420,460))))*AN294*J294/1000</f>
        <v>1614.7019810303052</v>
      </c>
      <c r="AP294" s="44" t="str">
        <f t="shared" ref="AP294:AP333" si="41">A295</f>
        <v>HD 260 x 93</v>
      </c>
    </row>
    <row r="295" spans="1:43">
      <c r="A295" s="22" t="s">
        <v>833</v>
      </c>
      <c r="B295" s="30">
        <f t="shared" si="32"/>
        <v>2215.2740246760177</v>
      </c>
      <c r="C295" s="23">
        <v>260</v>
      </c>
      <c r="D295" s="23">
        <v>260</v>
      </c>
      <c r="E295" s="217">
        <v>10</v>
      </c>
      <c r="F295" s="23">
        <v>17.5</v>
      </c>
      <c r="G295" s="23">
        <v>24</v>
      </c>
      <c r="H295" s="37">
        <v>92.978874657528394</v>
      </c>
      <c r="I295" s="10">
        <v>94.755541052258238</v>
      </c>
      <c r="J295" s="10">
        <v>11844.44263153228</v>
      </c>
      <c r="K295" s="10">
        <v>1.4987964473723101</v>
      </c>
      <c r="L295" s="51">
        <v>149194267.87309265</v>
      </c>
      <c r="M295" s="10">
        <v>1147648.2144084051</v>
      </c>
      <c r="N295" s="10">
        <v>1282911.6728906066</v>
      </c>
      <c r="O295" s="52">
        <v>112.23253034034182</v>
      </c>
      <c r="P295" s="10">
        <v>51345173.325392626</v>
      </c>
      <c r="Q295" s="10">
        <v>394962.87173378945</v>
      </c>
      <c r="R295" s="10">
        <v>602247.83631443605</v>
      </c>
      <c r="S295" s="10">
        <v>65.840405616969463</v>
      </c>
      <c r="T295" s="51">
        <v>1257549.6231478001</v>
      </c>
      <c r="U295" s="38">
        <v>736263734656.45898</v>
      </c>
      <c r="V295" s="118">
        <v>1</v>
      </c>
      <c r="W295" s="118">
        <v>1</v>
      </c>
      <c r="X295" s="118">
        <v>1</v>
      </c>
      <c r="Y295" s="118">
        <v>1</v>
      </c>
      <c r="Z295" s="118">
        <v>1</v>
      </c>
      <c r="AA295" s="119">
        <v>1</v>
      </c>
      <c r="AB295" s="118">
        <v>1</v>
      </c>
      <c r="AC295" s="118">
        <v>1</v>
      </c>
      <c r="AD295" s="118">
        <v>2</v>
      </c>
      <c r="AE295" s="118">
        <v>2</v>
      </c>
      <c r="AF295" s="127">
        <f t="shared" si="34"/>
        <v>126.54005713888246</v>
      </c>
      <c r="AG295" s="131">
        <f t="shared" si="35"/>
        <v>104.58883426683039</v>
      </c>
      <c r="AH295" s="132">
        <f t="shared" si="36"/>
        <v>87.804891488208284</v>
      </c>
      <c r="AI295" s="133">
        <f t="shared" si="37"/>
        <v>65.853668616156213</v>
      </c>
      <c r="AJ295" s="59" t="str">
        <f>IF(head!$F$48="S460","a","c")</f>
        <v>c</v>
      </c>
      <c r="AK295" s="59">
        <f t="shared" si="38"/>
        <v>0.49</v>
      </c>
      <c r="AL295" s="14">
        <f>IF(head!F$48="S235",235,IF(head!F$48="S275",275,IF(head!F$48="S355",355,IF(head!F$48="S420",420,460))))^0.5*head!$I$40*1000/(S295*3.1416*210000^0.5)</f>
        <v>0.5822150110904839</v>
      </c>
      <c r="AM295" s="14">
        <f t="shared" si="39"/>
        <v>0.7631298372867148</v>
      </c>
      <c r="AN295" s="14">
        <f t="shared" si="40"/>
        <v>0.79587518557006609</v>
      </c>
      <c r="AO295" s="15">
        <f>IF(head!F$48="S235",235,IF(head!F$48="S275",275,IF(head!F$48="S355",355,IF(head!F$48="S420",420,460))))*AN295*J295/1000</f>
        <v>2215.2740246760177</v>
      </c>
      <c r="AP295" s="44" t="str">
        <f t="shared" si="41"/>
        <v>HD 260 x 114</v>
      </c>
    </row>
    <row r="296" spans="1:43">
      <c r="A296" s="22" t="s">
        <v>834</v>
      </c>
      <c r="B296" s="30">
        <f t="shared" si="32"/>
        <v>2738.190817202259</v>
      </c>
      <c r="C296" s="23">
        <v>268</v>
      </c>
      <c r="D296" s="23">
        <v>262</v>
      </c>
      <c r="E296" s="217">
        <v>12.5</v>
      </c>
      <c r="F296" s="23">
        <v>21.5</v>
      </c>
      <c r="G296" s="23">
        <v>24</v>
      </c>
      <c r="H296" s="37">
        <v>114.3975996575284</v>
      </c>
      <c r="I296" s="10">
        <v>116.58354105225824</v>
      </c>
      <c r="J296" s="10">
        <v>14572.94263153228</v>
      </c>
      <c r="K296" s="10">
        <v>1.51779644737231</v>
      </c>
      <c r="L296" s="51">
        <v>189121709.24809265</v>
      </c>
      <c r="M296" s="10">
        <v>1411356.0391648705</v>
      </c>
      <c r="N296" s="10">
        <v>1599711.7978906066</v>
      </c>
      <c r="O296" s="52">
        <v>113.91923621551987</v>
      </c>
      <c r="P296" s="10">
        <v>64558566.076540485</v>
      </c>
      <c r="Q296" s="10">
        <v>492813.48150030902</v>
      </c>
      <c r="R296" s="10">
        <v>752452.95210385136</v>
      </c>
      <c r="S296" s="10">
        <v>66.558466942649147</v>
      </c>
      <c r="T296" s="51">
        <v>2246211.4267678298</v>
      </c>
      <c r="U296" s="38">
        <v>955183350832.75696</v>
      </c>
      <c r="V296" s="118">
        <v>1</v>
      </c>
      <c r="W296" s="118">
        <v>1</v>
      </c>
      <c r="X296" s="118">
        <v>1</v>
      </c>
      <c r="Y296" s="118">
        <v>1</v>
      </c>
      <c r="Z296" s="118">
        <v>1</v>
      </c>
      <c r="AA296" s="119">
        <v>1</v>
      </c>
      <c r="AB296" s="118">
        <v>1</v>
      </c>
      <c r="AC296" s="118">
        <v>1</v>
      </c>
      <c r="AD296" s="118">
        <v>1</v>
      </c>
      <c r="AE296" s="118">
        <v>1</v>
      </c>
      <c r="AF296" s="127">
        <f t="shared" si="34"/>
        <v>104.15167929695751</v>
      </c>
      <c r="AG296" s="131">
        <f t="shared" si="35"/>
        <v>86.173155218155728</v>
      </c>
      <c r="AH296" s="132">
        <f t="shared" si="36"/>
        <v>72.737540166144584</v>
      </c>
      <c r="AI296" s="133">
        <f t="shared" si="37"/>
        <v>54.759016087342815</v>
      </c>
      <c r="AJ296" s="59" t="str">
        <f>IF(head!$F$48="S460","a","c")</f>
        <v>c</v>
      </c>
      <c r="AK296" s="59">
        <f t="shared" si="38"/>
        <v>0.49</v>
      </c>
      <c r="AL296" s="14">
        <f>IF(head!F$48="S235",235,IF(head!F$48="S275",275,IF(head!F$48="S355",355,IF(head!F$48="S420",420,460))))^0.5*head!$I$40*1000/(S296*3.1416*210000^0.5)</f>
        <v>0.57593382551187855</v>
      </c>
      <c r="AM296" s="14">
        <f t="shared" si="39"/>
        <v>0.75795367293478377</v>
      </c>
      <c r="AN296" s="14">
        <f t="shared" si="40"/>
        <v>0.7995554578435069</v>
      </c>
      <c r="AO296" s="15">
        <f>IF(head!F$48="S235",235,IF(head!F$48="S275",275,IF(head!F$48="S355",355,IF(head!F$48="S420",420,460))))*AN296*J296/1000</f>
        <v>2738.190817202259</v>
      </c>
      <c r="AP296" s="44" t="str">
        <f t="shared" si="41"/>
        <v>HD 260 x 142</v>
      </c>
    </row>
    <row r="297" spans="1:43">
      <c r="A297" s="22" t="s">
        <v>835</v>
      </c>
      <c r="B297" s="30">
        <f t="shared" si="32"/>
        <v>3408.9306088150865</v>
      </c>
      <c r="C297" s="23">
        <v>278</v>
      </c>
      <c r="D297" s="23">
        <v>265</v>
      </c>
      <c r="E297" s="217">
        <v>15.5</v>
      </c>
      <c r="F297" s="23">
        <v>26.5</v>
      </c>
      <c r="G297" s="23">
        <v>24</v>
      </c>
      <c r="H297" s="37">
        <v>141.51149965752836</v>
      </c>
      <c r="I297" s="10">
        <v>144.21554105225823</v>
      </c>
      <c r="J297" s="10">
        <v>18026.942631532278</v>
      </c>
      <c r="K297" s="10">
        <v>1.54379644737231</v>
      </c>
      <c r="L297" s="51">
        <v>243314900.58142599</v>
      </c>
      <c r="M297" s="10">
        <v>1750466.9106577409</v>
      </c>
      <c r="N297" s="10">
        <v>2015304.7978906066</v>
      </c>
      <c r="O297" s="52">
        <v>116.17784451920602</v>
      </c>
      <c r="P297" s="10">
        <v>82357337.887106314</v>
      </c>
      <c r="Q297" s="10">
        <v>621564.81424231175</v>
      </c>
      <c r="R297" s="10">
        <v>950477.86605114979</v>
      </c>
      <c r="S297" s="10">
        <v>67.591192969211576</v>
      </c>
      <c r="T297" s="51">
        <v>4085348.9923914899</v>
      </c>
      <c r="U297" s="38">
        <v>1266462708253.45</v>
      </c>
      <c r="V297" s="118">
        <v>1</v>
      </c>
      <c r="W297" s="118">
        <v>1</v>
      </c>
      <c r="X297" s="118">
        <v>1</v>
      </c>
      <c r="Y297" s="118">
        <v>1</v>
      </c>
      <c r="Z297" s="118">
        <v>1</v>
      </c>
      <c r="AA297" s="119">
        <v>1</v>
      </c>
      <c r="AB297" s="118">
        <v>1</v>
      </c>
      <c r="AC297" s="118">
        <v>1</v>
      </c>
      <c r="AD297" s="118">
        <v>1</v>
      </c>
      <c r="AE297" s="118">
        <v>1</v>
      </c>
      <c r="AF297" s="127">
        <f t="shared" si="34"/>
        <v>85.63828481219771</v>
      </c>
      <c r="AG297" s="131">
        <f t="shared" si="35"/>
        <v>70.938066066481582</v>
      </c>
      <c r="AH297" s="132">
        <f t="shared" si="36"/>
        <v>60.243160595651744</v>
      </c>
      <c r="AI297" s="133">
        <f t="shared" si="37"/>
        <v>45.542941849935623</v>
      </c>
      <c r="AJ297" s="59" t="str">
        <f>IF(head!$F$48="S460","a","c")</f>
        <v>c</v>
      </c>
      <c r="AK297" s="59">
        <f t="shared" si="38"/>
        <v>0.49</v>
      </c>
      <c r="AL297" s="14">
        <f>IF(head!F$48="S235",235,IF(head!F$48="S275",275,IF(head!F$48="S355",355,IF(head!F$48="S420",420,460))))^0.5*head!$I$40*1000/(S297*3.1416*210000^0.5)</f>
        <v>0.56713413097985999</v>
      </c>
      <c r="AM297" s="14">
        <f t="shared" si="39"/>
        <v>0.75076842335120619</v>
      </c>
      <c r="AN297" s="14">
        <f t="shared" si="40"/>
        <v>0.80468929166678482</v>
      </c>
      <c r="AO297" s="15">
        <f>IF(head!F$48="S235",235,IF(head!F$48="S275",275,IF(head!F$48="S355",355,IF(head!F$48="S420",420,460))))*AN297*J297/1000</f>
        <v>3408.9306088150865</v>
      </c>
      <c r="AP297" s="44" t="str">
        <f t="shared" si="41"/>
        <v>HD 260 x 172</v>
      </c>
    </row>
    <row r="298" spans="1:43">
      <c r="A298" s="22" t="s">
        <v>836</v>
      </c>
      <c r="B298" s="30">
        <f t="shared" si="32"/>
        <v>4187.4957912388336</v>
      </c>
      <c r="C298" s="23">
        <v>290</v>
      </c>
      <c r="D298" s="23">
        <v>268</v>
      </c>
      <c r="E298" s="217">
        <v>18</v>
      </c>
      <c r="F298" s="23">
        <v>32.5</v>
      </c>
      <c r="G298" s="23">
        <v>24</v>
      </c>
      <c r="H298" s="37">
        <v>172.42087465752837</v>
      </c>
      <c r="I298" s="10">
        <v>175.71554105225823</v>
      </c>
      <c r="J298" s="10">
        <v>21964.442631532278</v>
      </c>
      <c r="K298" s="10">
        <v>1.5747964473723099</v>
      </c>
      <c r="L298" s="51">
        <v>313068601.20642596</v>
      </c>
      <c r="M298" s="10">
        <v>2159093.8014236274</v>
      </c>
      <c r="N298" s="10">
        <v>2523611.6728906068</v>
      </c>
      <c r="O298" s="52">
        <v>119.38772123500102</v>
      </c>
      <c r="P298" s="10">
        <v>104485840.43134595</v>
      </c>
      <c r="Q298" s="10">
        <v>779745.07784586528</v>
      </c>
      <c r="R298" s="10">
        <v>1192465.6068405653</v>
      </c>
      <c r="S298" s="10">
        <v>68.971334108220802</v>
      </c>
      <c r="T298" s="51">
        <v>7223473.1209513601</v>
      </c>
      <c r="U298" s="38">
        <v>1683893859588.26</v>
      </c>
      <c r="V298" s="118">
        <v>1</v>
      </c>
      <c r="W298" s="118">
        <v>1</v>
      </c>
      <c r="X298" s="118">
        <v>1</v>
      </c>
      <c r="Y298" s="118">
        <v>1</v>
      </c>
      <c r="Z298" s="118">
        <v>1</v>
      </c>
      <c r="AA298" s="119">
        <v>1</v>
      </c>
      <c r="AB298" s="118">
        <v>1</v>
      </c>
      <c r="AC298" s="118">
        <v>1</v>
      </c>
      <c r="AD298" s="118">
        <v>1</v>
      </c>
      <c r="AE298" s="118">
        <v>1</v>
      </c>
      <c r="AF298" s="127">
        <f t="shared" si="34"/>
        <v>71.697537414927311</v>
      </c>
      <c r="AG298" s="131">
        <f t="shared" si="35"/>
        <v>59.495998568899061</v>
      </c>
      <c r="AH298" s="132">
        <f t="shared" si="36"/>
        <v>50.809393105102707</v>
      </c>
      <c r="AI298" s="133">
        <f t="shared" si="37"/>
        <v>38.60785425907445</v>
      </c>
      <c r="AJ298" s="59" t="str">
        <f>IF(head!$F$48="S460","a","c")</f>
        <v>c</v>
      </c>
      <c r="AK298" s="59">
        <f t="shared" si="38"/>
        <v>0.49</v>
      </c>
      <c r="AL298" s="14">
        <f>IF(head!F$48="S235",235,IF(head!F$48="S275",275,IF(head!F$48="S355",355,IF(head!F$48="S420",420,460))))^0.5*head!$I$40*1000/(S298*3.1416*210000^0.5)</f>
        <v>0.55578557355927416</v>
      </c>
      <c r="AM298" s="14">
        <f t="shared" si="39"/>
        <v>0.74161626741032782</v>
      </c>
      <c r="AN298" s="14">
        <f t="shared" si="40"/>
        <v>0.81127171426453504</v>
      </c>
      <c r="AO298" s="15">
        <f>IF(head!F$48="S235",235,IF(head!F$48="S275",275,IF(head!F$48="S355",355,IF(head!F$48="S420",420,460))))*AN298*J298/1000</f>
        <v>4187.4957912388336</v>
      </c>
      <c r="AP298" s="44" t="str">
        <f t="shared" si="41"/>
        <v>HD 260 x 225</v>
      </c>
    </row>
    <row r="299" spans="1:43">
      <c r="A299" s="22" t="s">
        <v>837</v>
      </c>
      <c r="B299" s="30">
        <f t="shared" si="32"/>
        <v>5490.1829886235655</v>
      </c>
      <c r="C299" s="23">
        <v>309</v>
      </c>
      <c r="D299" s="23">
        <v>271</v>
      </c>
      <c r="E299" s="217">
        <v>24</v>
      </c>
      <c r="F299" s="23">
        <v>42</v>
      </c>
      <c r="G299" s="23">
        <v>24</v>
      </c>
      <c r="H299" s="37">
        <v>224.96877465752837</v>
      </c>
      <c r="I299" s="10">
        <v>229.26754105225822</v>
      </c>
      <c r="J299" s="10">
        <v>28658.442631532278</v>
      </c>
      <c r="K299" s="10">
        <v>1.61279644737231</v>
      </c>
      <c r="L299" s="51">
        <v>437518879.03975934</v>
      </c>
      <c r="M299" s="10">
        <v>2831837.4047880862</v>
      </c>
      <c r="N299" s="10">
        <v>3395718.1728906068</v>
      </c>
      <c r="O299" s="52">
        <v>123.55835161923956</v>
      </c>
      <c r="P299" s="10">
        <v>139735814.38940647</v>
      </c>
      <c r="Q299" s="10">
        <v>1031260.6228000477</v>
      </c>
      <c r="R299" s="10">
        <v>1583244.9347351622</v>
      </c>
      <c r="S299" s="10">
        <v>69.827673429454336</v>
      </c>
      <c r="T299" s="51">
        <v>15336228.063356301</v>
      </c>
      <c r="U299" s="38">
        <v>2411049805808.3901</v>
      </c>
      <c r="V299" s="118">
        <v>1</v>
      </c>
      <c r="W299" s="118">
        <v>1</v>
      </c>
      <c r="X299" s="118">
        <v>1</v>
      </c>
      <c r="Y299" s="118">
        <v>1</v>
      </c>
      <c r="Z299" s="118">
        <v>1</v>
      </c>
      <c r="AA299" s="119">
        <v>1</v>
      </c>
      <c r="AB299" s="118">
        <v>1</v>
      </c>
      <c r="AC299" s="118">
        <v>1</v>
      </c>
      <c r="AD299" s="118">
        <v>1</v>
      </c>
      <c r="AE299" s="118">
        <v>1</v>
      </c>
      <c r="AF299" s="127">
        <f t="shared" si="34"/>
        <v>56.276486064102599</v>
      </c>
      <c r="AG299" s="131">
        <f t="shared" si="35"/>
        <v>46.820284850229783</v>
      </c>
      <c r="AH299" s="132">
        <f t="shared" si="36"/>
        <v>40.476728443145632</v>
      </c>
      <c r="AI299" s="133">
        <f t="shared" si="37"/>
        <v>31.020527229272819</v>
      </c>
      <c r="AJ299" s="59" t="str">
        <f>IF(head!$F$48="S460","a","c")</f>
        <v>c</v>
      </c>
      <c r="AK299" s="59">
        <f t="shared" si="38"/>
        <v>0.49</v>
      </c>
      <c r="AL299" s="14">
        <f>IF(head!F$48="S235",235,IF(head!F$48="S275",275,IF(head!F$48="S355",355,IF(head!F$48="S420",420,460))))^0.5*head!$I$40*1000/(S299*3.1416*210000^0.5)</f>
        <v>0.5489696363034815</v>
      </c>
      <c r="AM299" s="14">
        <f t="shared" si="39"/>
        <v>0.73618139168594143</v>
      </c>
      <c r="AN299" s="14">
        <f t="shared" si="40"/>
        <v>0.81520413035104089</v>
      </c>
      <c r="AO299" s="15">
        <f>IF(head!F$48="S235",235,IF(head!F$48="S275",275,IF(head!F$48="S355",355,IF(head!F$48="S420",420,460))))*AN299*J299/1000</f>
        <v>5490.1829886235655</v>
      </c>
      <c r="AP299" s="44" t="str">
        <f t="shared" si="41"/>
        <v>HD 260 x 299</v>
      </c>
    </row>
    <row r="300" spans="1:43">
      <c r="A300" s="22" t="s">
        <v>838</v>
      </c>
      <c r="B300" s="30">
        <f t="shared" si="32"/>
        <v>7377.4017102249509</v>
      </c>
      <c r="C300" s="23">
        <v>335</v>
      </c>
      <c r="D300" s="23">
        <v>278</v>
      </c>
      <c r="E300" s="217">
        <v>31</v>
      </c>
      <c r="F300" s="23">
        <v>55</v>
      </c>
      <c r="G300" s="23">
        <v>24</v>
      </c>
      <c r="H300" s="37">
        <v>298.68812465752842</v>
      </c>
      <c r="I300" s="10">
        <v>304.39554105225824</v>
      </c>
      <c r="J300" s="10">
        <v>38049.442631532278</v>
      </c>
      <c r="K300" s="10">
        <v>1.67879644737231</v>
      </c>
      <c r="L300" s="51">
        <v>642188111.62309253</v>
      </c>
      <c r="M300" s="10">
        <v>3833958.8753617466</v>
      </c>
      <c r="N300" s="10">
        <v>4726517.9228906063</v>
      </c>
      <c r="O300" s="52">
        <v>129.91430701748132</v>
      </c>
      <c r="P300" s="10">
        <v>197729156.43812218</v>
      </c>
      <c r="Q300" s="10">
        <v>1422511.916821023</v>
      </c>
      <c r="R300" s="10">
        <v>2189680.7339455253</v>
      </c>
      <c r="S300" s="10">
        <v>72.087706268164112</v>
      </c>
      <c r="T300" s="51">
        <v>33820680.484007098</v>
      </c>
      <c r="U300" s="38">
        <v>3737670424176.3599</v>
      </c>
      <c r="V300" s="118">
        <v>1</v>
      </c>
      <c r="W300" s="118">
        <v>1</v>
      </c>
      <c r="X300" s="118">
        <v>1</v>
      </c>
      <c r="Y300" s="118">
        <v>1</v>
      </c>
      <c r="Z300" s="118">
        <v>1</v>
      </c>
      <c r="AA300" s="119">
        <v>1</v>
      </c>
      <c r="AB300" s="118">
        <v>1</v>
      </c>
      <c r="AC300" s="118">
        <v>1</v>
      </c>
      <c r="AD300" s="118">
        <v>1</v>
      </c>
      <c r="AE300" s="118">
        <v>1</v>
      </c>
      <c r="AF300" s="127">
        <f t="shared" si="34"/>
        <v>44.121446498694844</v>
      </c>
      <c r="AG300" s="131">
        <f t="shared" si="35"/>
        <v>36.815163389842773</v>
      </c>
      <c r="AH300" s="132">
        <f t="shared" si="36"/>
        <v>32.221234141915943</v>
      </c>
      <c r="AI300" s="133">
        <f t="shared" si="37"/>
        <v>24.914951033063879</v>
      </c>
      <c r="AJ300" s="59" t="str">
        <f>IF(head!$F$48="S460","a","c")</f>
        <v>c</v>
      </c>
      <c r="AK300" s="59">
        <f t="shared" si="38"/>
        <v>0.49</v>
      </c>
      <c r="AL300" s="14">
        <f>IF(head!F$48="S235",235,IF(head!F$48="S275",275,IF(head!F$48="S355",355,IF(head!F$48="S420",420,460))))^0.5*head!$I$40*1000/(S300*3.1416*210000^0.5)</f>
        <v>0.53175880425279731</v>
      </c>
      <c r="AM300" s="14">
        <f t="shared" si="39"/>
        <v>0.72266461999211773</v>
      </c>
      <c r="AN300" s="14">
        <f t="shared" si="40"/>
        <v>0.82506330173936793</v>
      </c>
      <c r="AO300" s="15">
        <f>IF(head!F$48="S235",235,IF(head!F$48="S275",275,IF(head!F$48="S355",355,IF(head!F$48="S420",420,460))))*AN300*J300/1000</f>
        <v>7377.4017102249509</v>
      </c>
      <c r="AP300" s="44" t="str">
        <f t="shared" si="41"/>
        <v>HD 320 x 74,2</v>
      </c>
    </row>
    <row r="301" spans="1:43">
      <c r="A301" s="22" t="s">
        <v>839</v>
      </c>
      <c r="B301" s="30">
        <f t="shared" si="32"/>
        <v>1836.7756274587398</v>
      </c>
      <c r="C301" s="23">
        <v>301</v>
      </c>
      <c r="D301" s="23">
        <v>300</v>
      </c>
      <c r="E301" s="217">
        <v>8</v>
      </c>
      <c r="F301" s="23">
        <v>11</v>
      </c>
      <c r="G301" s="23">
        <v>27</v>
      </c>
      <c r="H301" s="37">
        <v>74.243564800934365</v>
      </c>
      <c r="I301" s="10">
        <v>75.662231644264324</v>
      </c>
      <c r="J301" s="10">
        <v>9457.7789555330401</v>
      </c>
      <c r="K301" s="10">
        <v>1.739646003293849</v>
      </c>
      <c r="L301" s="51">
        <v>164473636.12061092</v>
      </c>
      <c r="M301" s="10">
        <v>1092848.0805356207</v>
      </c>
      <c r="N301" s="10">
        <v>1196204.1324974671</v>
      </c>
      <c r="O301" s="52">
        <v>131.87229582231811</v>
      </c>
      <c r="P301" s="10">
        <v>49590908.790913157</v>
      </c>
      <c r="Q301" s="10">
        <v>330606.05860608764</v>
      </c>
      <c r="R301" s="10">
        <v>505741.14762152423</v>
      </c>
      <c r="S301" s="10">
        <v>72.411318229576267</v>
      </c>
      <c r="T301" s="51">
        <v>495178.07868928299</v>
      </c>
      <c r="U301" s="38">
        <v>1019909793982.38</v>
      </c>
      <c r="V301" s="118">
        <v>3</v>
      </c>
      <c r="W301" s="118">
        <v>3</v>
      </c>
      <c r="X301" s="118">
        <v>3</v>
      </c>
      <c r="Y301" s="118">
        <v>4</v>
      </c>
      <c r="Z301" s="118">
        <v>4</v>
      </c>
      <c r="AA301" s="119">
        <v>3</v>
      </c>
      <c r="AB301" s="118">
        <v>3</v>
      </c>
      <c r="AC301" s="118">
        <v>4</v>
      </c>
      <c r="AD301" s="118">
        <v>4</v>
      </c>
      <c r="AE301" s="118">
        <v>4</v>
      </c>
      <c r="AF301" s="127">
        <f t="shared" si="34"/>
        <v>183.93811184137604</v>
      </c>
      <c r="AG301" s="131">
        <f t="shared" si="35"/>
        <v>152.21819097935457</v>
      </c>
      <c r="AH301" s="132">
        <f t="shared" si="36"/>
        <v>127.09114958716597</v>
      </c>
      <c r="AI301" s="133">
        <f t="shared" si="37"/>
        <v>95.371228725144519</v>
      </c>
      <c r="AJ301" s="59" t="str">
        <f>IF(head!$F$48="S460","a","c")</f>
        <v>c</v>
      </c>
      <c r="AK301" s="59">
        <f t="shared" si="38"/>
        <v>0.49</v>
      </c>
      <c r="AL301" s="14">
        <f>IF(head!F$48="S235",235,IF(head!F$48="S275",275,IF(head!F$48="S355",355,IF(head!F$48="S420",420,460))))^0.5*head!$I$40*1000/(S301*3.1416*210000^0.5)</f>
        <v>0.5293823317088665</v>
      </c>
      <c r="AM301" s="14">
        <f t="shared" si="39"/>
        <v>0.72082149783143046</v>
      </c>
      <c r="AN301" s="14">
        <f t="shared" si="40"/>
        <v>0.82641670275575929</v>
      </c>
      <c r="AO301" s="15">
        <f>IF(head!F$48="S235",235,IF(head!F$48="S275",275,IF(head!F$48="S355",355,IF(head!F$48="S420",420,460))))*AN301*J301/1000</f>
        <v>1836.7756274587398</v>
      </c>
      <c r="AP301" s="44" t="str">
        <f t="shared" si="41"/>
        <v>HD 320 x 97,6</v>
      </c>
    </row>
    <row r="302" spans="1:43">
      <c r="A302" s="22" t="s">
        <v>840</v>
      </c>
      <c r="B302" s="30">
        <f t="shared" si="32"/>
        <v>2444.916973725718</v>
      </c>
      <c r="C302" s="23">
        <v>310</v>
      </c>
      <c r="D302" s="23">
        <v>300</v>
      </c>
      <c r="E302" s="217">
        <v>9</v>
      </c>
      <c r="F302" s="23">
        <v>15.5</v>
      </c>
      <c r="G302" s="23">
        <v>27</v>
      </c>
      <c r="H302" s="37">
        <v>97.628714800934361</v>
      </c>
      <c r="I302" s="10">
        <v>99.494231644264332</v>
      </c>
      <c r="J302" s="10">
        <v>12436.77895553304</v>
      </c>
      <c r="K302" s="10">
        <v>1.755646003293849</v>
      </c>
      <c r="L302" s="51">
        <v>229285914.37061092</v>
      </c>
      <c r="M302" s="10">
        <v>1479263.9636813607</v>
      </c>
      <c r="N302" s="10">
        <v>1628089.3824974671</v>
      </c>
      <c r="O302" s="52">
        <v>135.77966414914602</v>
      </c>
      <c r="P302" s="10">
        <v>69852387.633273557</v>
      </c>
      <c r="Q302" s="10">
        <v>465682.58422182372</v>
      </c>
      <c r="R302" s="10">
        <v>709739.78709929076</v>
      </c>
      <c r="S302" s="10">
        <v>74.943965640628292</v>
      </c>
      <c r="T302" s="51">
        <v>1088778.6014992499</v>
      </c>
      <c r="U302" s="38">
        <v>1482525583561.53</v>
      </c>
      <c r="V302" s="118">
        <v>1</v>
      </c>
      <c r="W302" s="118">
        <v>1</v>
      </c>
      <c r="X302" s="118">
        <v>2</v>
      </c>
      <c r="Y302" s="118">
        <v>3</v>
      </c>
      <c r="Z302" s="118">
        <v>3</v>
      </c>
      <c r="AA302" s="119">
        <v>1</v>
      </c>
      <c r="AB302" s="118">
        <v>2</v>
      </c>
      <c r="AC302" s="118">
        <v>3</v>
      </c>
      <c r="AD302" s="118">
        <v>3</v>
      </c>
      <c r="AE302" s="118">
        <v>3</v>
      </c>
      <c r="AF302" s="127">
        <f t="shared" si="34"/>
        <v>141.16565145774936</v>
      </c>
      <c r="AG302" s="131">
        <f t="shared" si="35"/>
        <v>117.0436500076446</v>
      </c>
      <c r="AH302" s="132">
        <f t="shared" si="36"/>
        <v>98.096139230425919</v>
      </c>
      <c r="AI302" s="133">
        <f t="shared" si="37"/>
        <v>73.974137780321172</v>
      </c>
      <c r="AJ302" s="59" t="str">
        <f>IF(head!$F$48="S460","a","c")</f>
        <v>c</v>
      </c>
      <c r="AK302" s="59">
        <f t="shared" si="38"/>
        <v>0.49</v>
      </c>
      <c r="AL302" s="14">
        <f>IF(head!F$48="S235",235,IF(head!F$48="S275",275,IF(head!F$48="S355",355,IF(head!F$48="S420",420,460))))^0.5*head!$I$40*1000/(S302*3.1416*210000^0.5)</f>
        <v>0.51149244850881981</v>
      </c>
      <c r="AM302" s="14">
        <f t="shared" si="39"/>
        <v>0.7071279123254347</v>
      </c>
      <c r="AN302" s="14">
        <f t="shared" si="40"/>
        <v>0.83654313171060202</v>
      </c>
      <c r="AO302" s="15">
        <f>IF(head!F$48="S235",235,IF(head!F$48="S275",275,IF(head!F$48="S355",355,IF(head!F$48="S420",420,460))))*AN302*J302/1000</f>
        <v>2444.916973725718</v>
      </c>
      <c r="AP302" s="44" t="str">
        <f t="shared" si="41"/>
        <v>HD 320 x 127</v>
      </c>
    </row>
    <row r="303" spans="1:43">
      <c r="A303" s="22" t="s">
        <v>841</v>
      </c>
      <c r="B303" s="30">
        <f t="shared" si="32"/>
        <v>3182.2848078639422</v>
      </c>
      <c r="C303" s="23">
        <v>320</v>
      </c>
      <c r="D303" s="23">
        <v>300</v>
      </c>
      <c r="E303" s="217">
        <v>11.5</v>
      </c>
      <c r="F303" s="23">
        <v>20.5</v>
      </c>
      <c r="G303" s="23">
        <v>27</v>
      </c>
      <c r="H303" s="37">
        <v>126.65408980093436</v>
      </c>
      <c r="I303" s="10">
        <v>129.07423164426433</v>
      </c>
      <c r="J303" s="10">
        <v>16134.27895553304</v>
      </c>
      <c r="K303" s="10">
        <v>1.7706460032938489</v>
      </c>
      <c r="L303" s="51">
        <v>308235422.49561095</v>
      </c>
      <c r="M303" s="10">
        <v>1926471.3905975684</v>
      </c>
      <c r="N303" s="10">
        <v>2149240.0074974671</v>
      </c>
      <c r="O303" s="52">
        <v>138.21860088375288</v>
      </c>
      <c r="P303" s="10">
        <v>92388251.599389806</v>
      </c>
      <c r="Q303" s="10">
        <v>615921.6773292654</v>
      </c>
      <c r="R303" s="10">
        <v>939096.6982937071</v>
      </c>
      <c r="S303" s="10">
        <v>75.671717904705574</v>
      </c>
      <c r="T303" s="51">
        <v>2293018.4030929301</v>
      </c>
      <c r="U303" s="38">
        <v>2026116027665.8401</v>
      </c>
      <c r="V303" s="118">
        <v>1</v>
      </c>
      <c r="W303" s="118">
        <v>1</v>
      </c>
      <c r="X303" s="118">
        <v>1</v>
      </c>
      <c r="Y303" s="118">
        <v>1</v>
      </c>
      <c r="Z303" s="118">
        <v>1</v>
      </c>
      <c r="AA303" s="119">
        <v>1</v>
      </c>
      <c r="AB303" s="118">
        <v>1</v>
      </c>
      <c r="AC303" s="118">
        <v>1</v>
      </c>
      <c r="AD303" s="118">
        <v>1</v>
      </c>
      <c r="AE303" s="118">
        <v>2</v>
      </c>
      <c r="AF303" s="127">
        <f t="shared" si="34"/>
        <v>109.74435288827264</v>
      </c>
      <c r="AG303" s="131">
        <f t="shared" si="35"/>
        <v>91.150401412237272</v>
      </c>
      <c r="AH303" s="132">
        <f t="shared" si="36"/>
        <v>76.854999434279534</v>
      </c>
      <c r="AI303" s="133">
        <f t="shared" si="37"/>
        <v>58.261047958244163</v>
      </c>
      <c r="AJ303" s="59" t="str">
        <f>IF(head!$F$48="S460","a","c")</f>
        <v>c</v>
      </c>
      <c r="AK303" s="59">
        <f t="shared" si="38"/>
        <v>0.49</v>
      </c>
      <c r="AL303" s="14">
        <f>IF(head!F$48="S235",235,IF(head!F$48="S275",275,IF(head!F$48="S355",355,IF(head!F$48="S420",420,460))))^0.5*head!$I$40*1000/(S303*3.1416*210000^0.5)</f>
        <v>0.50657330833640435</v>
      </c>
      <c r="AM303" s="14">
        <f t="shared" si="39"/>
        <v>0.70341871890186403</v>
      </c>
      <c r="AN303" s="14">
        <f t="shared" si="40"/>
        <v>0.83930850071413743</v>
      </c>
      <c r="AO303" s="15">
        <f>IF(head!F$48="S235",235,IF(head!F$48="S275",275,IF(head!F$48="S355",355,IF(head!F$48="S420",420,460))))*AN303*J303/1000</f>
        <v>3182.2848078639422</v>
      </c>
      <c r="AP303" s="44" t="str">
        <f t="shared" si="41"/>
        <v>HD 320 x 158</v>
      </c>
    </row>
    <row r="304" spans="1:43">
      <c r="A304" s="22" t="s">
        <v>842</v>
      </c>
      <c r="B304" s="30">
        <f t="shared" si="32"/>
        <v>3987.452092088336</v>
      </c>
      <c r="C304" s="23">
        <v>330</v>
      </c>
      <c r="D304" s="23">
        <v>303</v>
      </c>
      <c r="E304" s="217">
        <v>14.5</v>
      </c>
      <c r="F304" s="23">
        <v>25.5</v>
      </c>
      <c r="G304" s="23">
        <v>27</v>
      </c>
      <c r="H304" s="37">
        <v>157.97558980093439</v>
      </c>
      <c r="I304" s="10">
        <v>160.99423164426435</v>
      </c>
      <c r="J304" s="10">
        <v>20124.278955533042</v>
      </c>
      <c r="K304" s="10">
        <v>1.7966460032938489</v>
      </c>
      <c r="L304" s="51">
        <v>396444672.49561095</v>
      </c>
      <c r="M304" s="10">
        <v>2402694.9848218844</v>
      </c>
      <c r="N304" s="10">
        <v>2718415.0074974671</v>
      </c>
      <c r="O304" s="52">
        <v>140.35604715245958</v>
      </c>
      <c r="P304" s="10">
        <v>118424336.32192087</v>
      </c>
      <c r="Q304" s="10">
        <v>781678.78760343813</v>
      </c>
      <c r="R304" s="10">
        <v>1193540.6167270066</v>
      </c>
      <c r="S304" s="10">
        <v>76.711471820571873</v>
      </c>
      <c r="T304" s="51">
        <v>4256282.6277706604</v>
      </c>
      <c r="U304" s="38">
        <v>2681030808255.6802</v>
      </c>
      <c r="V304" s="118">
        <v>1</v>
      </c>
      <c r="W304" s="118">
        <v>1</v>
      </c>
      <c r="X304" s="118">
        <v>1</v>
      </c>
      <c r="Y304" s="118">
        <v>1</v>
      </c>
      <c r="Z304" s="118">
        <v>1</v>
      </c>
      <c r="AA304" s="119">
        <v>1</v>
      </c>
      <c r="AB304" s="118">
        <v>1</v>
      </c>
      <c r="AC304" s="118">
        <v>1</v>
      </c>
      <c r="AD304" s="118">
        <v>1</v>
      </c>
      <c r="AE304" s="118">
        <v>1</v>
      </c>
      <c r="AF304" s="127">
        <f t="shared" si="34"/>
        <v>89.277534229362914</v>
      </c>
      <c r="AG304" s="131">
        <f t="shared" si="35"/>
        <v>74.221094161646008</v>
      </c>
      <c r="AH304" s="132">
        <f t="shared" si="36"/>
        <v>62.909086223530089</v>
      </c>
      <c r="AI304" s="133">
        <f t="shared" si="37"/>
        <v>47.852646155813169</v>
      </c>
      <c r="AJ304" s="59" t="str">
        <f>IF(head!$F$48="S460","a","c")</f>
        <v>c</v>
      </c>
      <c r="AK304" s="59">
        <f t="shared" si="38"/>
        <v>0.49</v>
      </c>
      <c r="AL304" s="14">
        <f>IF(head!F$48="S235",235,IF(head!F$48="S275",275,IF(head!F$48="S355",355,IF(head!F$48="S420",420,460))))^0.5*head!$I$40*1000/(S304*3.1416*210000^0.5)</f>
        <v>0.49970716995428466</v>
      </c>
      <c r="AM304" s="14">
        <f t="shared" si="39"/>
        <v>0.69828188449065987</v>
      </c>
      <c r="AN304" s="14">
        <f t="shared" si="40"/>
        <v>0.8431547426082503</v>
      </c>
      <c r="AO304" s="15">
        <f>IF(head!F$48="S235",235,IF(head!F$48="S275",275,IF(head!F$48="S355",355,IF(head!F$48="S420",420,460))))*AN304*J304/1000</f>
        <v>3987.452092088336</v>
      </c>
      <c r="AP304" s="44" t="str">
        <f t="shared" si="41"/>
        <v>HD 320 x 198</v>
      </c>
    </row>
    <row r="305" spans="1:42">
      <c r="A305" s="22" t="s">
        <v>843</v>
      </c>
      <c r="B305" s="30">
        <f t="shared" si="32"/>
        <v>5024.6208897498218</v>
      </c>
      <c r="C305" s="23">
        <v>343</v>
      </c>
      <c r="D305" s="23">
        <v>306</v>
      </c>
      <c r="E305" s="217">
        <v>18</v>
      </c>
      <c r="F305" s="23">
        <v>32</v>
      </c>
      <c r="G305" s="23">
        <v>27</v>
      </c>
      <c r="H305" s="37">
        <v>198.06946480093438</v>
      </c>
      <c r="I305" s="10">
        <v>201.85423164426433</v>
      </c>
      <c r="J305" s="10">
        <v>25231.778955533042</v>
      </c>
      <c r="K305" s="10">
        <v>1.8276460032938489</v>
      </c>
      <c r="L305" s="51">
        <v>518957302.62061095</v>
      </c>
      <c r="M305" s="10">
        <v>3025990.1027440871</v>
      </c>
      <c r="N305" s="10">
        <v>3479118.6324974671</v>
      </c>
      <c r="O305" s="52">
        <v>143.41410868557995</v>
      </c>
      <c r="P305" s="10">
        <v>153106966.74101672</v>
      </c>
      <c r="Q305" s="10">
        <v>1000699.129026253</v>
      </c>
      <c r="R305" s="10">
        <v>1530181.0423991894</v>
      </c>
      <c r="S305" s="10">
        <v>77.897503721630741</v>
      </c>
      <c r="T305" s="51">
        <v>8111629.5219345298</v>
      </c>
      <c r="U305" s="38">
        <v>3610886453475.6802</v>
      </c>
      <c r="V305" s="118">
        <v>1</v>
      </c>
      <c r="W305" s="118">
        <v>1</v>
      </c>
      <c r="X305" s="118">
        <v>1</v>
      </c>
      <c r="Y305" s="118">
        <v>1</v>
      </c>
      <c r="Z305" s="118">
        <v>1</v>
      </c>
      <c r="AA305" s="119">
        <v>1</v>
      </c>
      <c r="AB305" s="118">
        <v>1</v>
      </c>
      <c r="AC305" s="118">
        <v>1</v>
      </c>
      <c r="AD305" s="118">
        <v>1</v>
      </c>
      <c r="AE305" s="118">
        <v>1</v>
      </c>
      <c r="AF305" s="127">
        <f t="shared" si="34"/>
        <v>72.434290365129684</v>
      </c>
      <c r="AG305" s="131">
        <f t="shared" si="35"/>
        <v>60.306726924625714</v>
      </c>
      <c r="AH305" s="132">
        <f t="shared" si="36"/>
        <v>51.443063221484167</v>
      </c>
      <c r="AI305" s="133">
        <f t="shared" si="37"/>
        <v>39.315499780980197</v>
      </c>
      <c r="AJ305" s="59" t="str">
        <f>IF(head!$F$48="S460","a","c")</f>
        <v>c</v>
      </c>
      <c r="AK305" s="59">
        <f t="shared" si="38"/>
        <v>0.49</v>
      </c>
      <c r="AL305" s="14">
        <f>IF(head!F$48="S235",235,IF(head!F$48="S275",275,IF(head!F$48="S355",355,IF(head!F$48="S420",420,460))))^0.5*head!$I$40*1000/(S305*3.1416*210000^0.5)</f>
        <v>0.49209885625438043</v>
      </c>
      <c r="AM305" s="14">
        <f t="shared" si="39"/>
        <v>0.69264486194575792</v>
      </c>
      <c r="AN305" s="14">
        <f t="shared" si="40"/>
        <v>0.84739825622197851</v>
      </c>
      <c r="AO305" s="15">
        <f>IF(head!F$48="S235",235,IF(head!F$48="S275",275,IF(head!F$48="S355",355,IF(head!F$48="S420",420,460))))*AN305*J305/1000</f>
        <v>5024.6208897498218</v>
      </c>
      <c r="AP305" s="44" t="str">
        <f t="shared" si="41"/>
        <v>HD 320 x 245</v>
      </c>
    </row>
    <row r="306" spans="1:42">
      <c r="A306" s="22" t="s">
        <v>844</v>
      </c>
      <c r="B306" s="30">
        <f t="shared" si="32"/>
        <v>6253.7951988670739</v>
      </c>
      <c r="C306" s="23">
        <v>359</v>
      </c>
      <c r="D306" s="23">
        <v>309</v>
      </c>
      <c r="E306" s="217">
        <v>21</v>
      </c>
      <c r="F306" s="23">
        <v>40</v>
      </c>
      <c r="G306" s="23">
        <v>27</v>
      </c>
      <c r="H306" s="37">
        <v>244.95751480093438</v>
      </c>
      <c r="I306" s="10">
        <v>249.63823164426435</v>
      </c>
      <c r="J306" s="10">
        <v>31204.778955533042</v>
      </c>
      <c r="K306" s="10">
        <v>1.8656460032938489</v>
      </c>
      <c r="L306" s="51">
        <v>681348508.37061095</v>
      </c>
      <c r="M306" s="10">
        <v>3795813.4171064678</v>
      </c>
      <c r="N306" s="10">
        <v>4435027.3824974671</v>
      </c>
      <c r="O306" s="52">
        <v>147.76585787141727</v>
      </c>
      <c r="P306" s="10">
        <v>197093225.12086421</v>
      </c>
      <c r="Q306" s="10">
        <v>1275684.3049894124</v>
      </c>
      <c r="R306" s="10">
        <v>1950724.460832489</v>
      </c>
      <c r="S306" s="10">
        <v>79.47404040149479</v>
      </c>
      <c r="T306" s="51">
        <v>15101089.1600751</v>
      </c>
      <c r="U306" s="38">
        <v>4889875058756.6602</v>
      </c>
      <c r="V306" s="118">
        <v>1</v>
      </c>
      <c r="W306" s="118">
        <v>1</v>
      </c>
      <c r="X306" s="118">
        <v>1</v>
      </c>
      <c r="Y306" s="118">
        <v>1</v>
      </c>
      <c r="Z306" s="118">
        <v>1</v>
      </c>
      <c r="AA306" s="119">
        <v>1</v>
      </c>
      <c r="AB306" s="118">
        <v>1</v>
      </c>
      <c r="AC306" s="118">
        <v>1</v>
      </c>
      <c r="AD306" s="118">
        <v>1</v>
      </c>
      <c r="AE306" s="118">
        <v>1</v>
      </c>
      <c r="AF306" s="127">
        <f t="shared" si="34"/>
        <v>59.787188556996455</v>
      </c>
      <c r="AG306" s="131">
        <f t="shared" si="35"/>
        <v>49.884859159299829</v>
      </c>
      <c r="AH306" s="132">
        <f t="shared" si="36"/>
        <v>42.813954936319412</v>
      </c>
      <c r="AI306" s="133">
        <f t="shared" si="37"/>
        <v>32.911625538622786</v>
      </c>
      <c r="AJ306" s="59" t="str">
        <f>IF(head!$F$48="S460","a","c")</f>
        <v>c</v>
      </c>
      <c r="AK306" s="59">
        <f t="shared" si="38"/>
        <v>0.49</v>
      </c>
      <c r="AL306" s="14">
        <f>IF(head!F$48="S235",235,IF(head!F$48="S275",275,IF(head!F$48="S355",355,IF(head!F$48="S420",420,460))))^0.5*head!$I$40*1000/(S306*3.1416*210000^0.5)</f>
        <v>0.48233702845394577</v>
      </c>
      <c r="AM306" s="14">
        <f t="shared" si="39"/>
        <v>0.68549707648010794</v>
      </c>
      <c r="AN306" s="14">
        <f t="shared" si="40"/>
        <v>0.85281470832356232</v>
      </c>
      <c r="AO306" s="15">
        <f>IF(head!F$48="S235",235,IF(head!F$48="S275",275,IF(head!F$48="S355",355,IF(head!F$48="S420",420,460))))*AN306*J306/1000</f>
        <v>6253.7951988670739</v>
      </c>
      <c r="AP306" s="44" t="str">
        <f t="shared" si="41"/>
        <v>HD 320 x 300</v>
      </c>
    </row>
    <row r="307" spans="1:42">
      <c r="A307" s="22" t="s">
        <v>845</v>
      </c>
      <c r="B307" s="30">
        <f t="shared" si="32"/>
        <v>7680.0803083511155</v>
      </c>
      <c r="C307" s="23">
        <v>375</v>
      </c>
      <c r="D307" s="23">
        <v>313</v>
      </c>
      <c r="E307" s="217">
        <v>27</v>
      </c>
      <c r="F307" s="23">
        <v>48</v>
      </c>
      <c r="G307" s="23">
        <v>27</v>
      </c>
      <c r="H307" s="37">
        <v>299.92321480093437</v>
      </c>
      <c r="I307" s="10">
        <v>305.65423164426426</v>
      </c>
      <c r="J307" s="10">
        <v>38206.778955533038</v>
      </c>
      <c r="K307" s="10">
        <v>1.9016460032938489</v>
      </c>
      <c r="L307" s="51">
        <v>869048211.87061095</v>
      </c>
      <c r="M307" s="10">
        <v>4634923.7966432581</v>
      </c>
      <c r="N307" s="10">
        <v>5521796.8824974671</v>
      </c>
      <c r="O307" s="52">
        <v>150.81749470719885</v>
      </c>
      <c r="P307" s="10">
        <v>246026752.89645895</v>
      </c>
      <c r="Q307" s="10">
        <v>1572055.929050856</v>
      </c>
      <c r="R307" s="10">
        <v>2414325.7976990882</v>
      </c>
      <c r="S307" s="10">
        <v>80.245549344284342</v>
      </c>
      <c r="T307" s="51">
        <v>26324767.7867328</v>
      </c>
      <c r="U307" s="38">
        <v>6387544620459.5</v>
      </c>
      <c r="V307" s="118">
        <v>1</v>
      </c>
      <c r="W307" s="118">
        <v>1</v>
      </c>
      <c r="X307" s="118">
        <v>1</v>
      </c>
      <c r="Y307" s="118">
        <v>1</v>
      </c>
      <c r="Z307" s="118">
        <v>1</v>
      </c>
      <c r="AA307" s="119">
        <v>1</v>
      </c>
      <c r="AB307" s="118">
        <v>1</v>
      </c>
      <c r="AC307" s="118">
        <v>1</v>
      </c>
      <c r="AD307" s="118">
        <v>1</v>
      </c>
      <c r="AE307" s="118">
        <v>1</v>
      </c>
      <c r="AF307" s="127">
        <f t="shared" si="34"/>
        <v>49.772476384546302</v>
      </c>
      <c r="AG307" s="131">
        <f t="shared" si="35"/>
        <v>41.580212902605439</v>
      </c>
      <c r="AH307" s="132">
        <f t="shared" si="36"/>
        <v>36.014551281631398</v>
      </c>
      <c r="AI307" s="133">
        <f t="shared" si="37"/>
        <v>27.822287799690535</v>
      </c>
      <c r="AJ307" s="59" t="str">
        <f>IF(head!$F$48="S460","a","c")</f>
        <v>c</v>
      </c>
      <c r="AK307" s="59">
        <f t="shared" si="38"/>
        <v>0.49</v>
      </c>
      <c r="AL307" s="14">
        <f>IF(head!F$48="S235",235,IF(head!F$48="S275",275,IF(head!F$48="S355",355,IF(head!F$48="S420",420,460))))^0.5*head!$I$40*1000/(S307*3.1416*210000^0.5)</f>
        <v>0.477699670570156</v>
      </c>
      <c r="AM307" s="14">
        <f t="shared" si="39"/>
        <v>0.68213490692110601</v>
      </c>
      <c r="AN307" s="14">
        <f t="shared" si="40"/>
        <v>0.85537681256852649</v>
      </c>
      <c r="AO307" s="15">
        <f>IF(head!F$48="S235",235,IF(head!F$48="S275",275,IF(head!F$48="S355",355,IF(head!F$48="S420",420,460))))*AN307*J307/1000</f>
        <v>7680.0803083511155</v>
      </c>
      <c r="AP307" s="44" t="str">
        <f t="shared" si="41"/>
        <v>HD 320 x 368</v>
      </c>
    </row>
    <row r="308" spans="1:42">
      <c r="A308" s="22" t="s">
        <v>846</v>
      </c>
      <c r="B308" s="30">
        <f t="shared" si="32"/>
        <v>9476.8693789867193</v>
      </c>
      <c r="C308" s="23">
        <v>395</v>
      </c>
      <c r="D308" s="23">
        <v>319</v>
      </c>
      <c r="E308" s="217">
        <v>33</v>
      </c>
      <c r="F308" s="23">
        <v>58</v>
      </c>
      <c r="G308" s="23">
        <v>27</v>
      </c>
      <c r="H308" s="37">
        <v>367.66871480093437</v>
      </c>
      <c r="I308" s="10">
        <v>374.69423164426428</v>
      </c>
      <c r="J308" s="10">
        <v>46836.778955533038</v>
      </c>
      <c r="K308" s="10">
        <v>1.953646003293849</v>
      </c>
      <c r="L308" s="51">
        <v>1131887441.0372775</v>
      </c>
      <c r="M308" s="10">
        <v>5731075.6508216579</v>
      </c>
      <c r="N308" s="10">
        <v>6960884.3824974671</v>
      </c>
      <c r="O308" s="52">
        <v>155.45622252964583</v>
      </c>
      <c r="P308" s="10">
        <v>314966250.35991997</v>
      </c>
      <c r="Q308" s="10">
        <v>1974710.0336045139</v>
      </c>
      <c r="R308" s="10">
        <v>3041126.1345656873</v>
      </c>
      <c r="S308" s="10">
        <v>82.004653895320388</v>
      </c>
      <c r="T308" s="51">
        <v>46283425.908902302</v>
      </c>
      <c r="U308" s="38">
        <v>8656147496698.9004</v>
      </c>
      <c r="V308" s="118">
        <v>1</v>
      </c>
      <c r="W308" s="118">
        <v>1</v>
      </c>
      <c r="X308" s="118">
        <v>1</v>
      </c>
      <c r="Y308" s="118">
        <v>1</v>
      </c>
      <c r="Z308" s="118">
        <v>1</v>
      </c>
      <c r="AA308" s="119">
        <v>1</v>
      </c>
      <c r="AB308" s="118">
        <v>1</v>
      </c>
      <c r="AC308" s="118">
        <v>1</v>
      </c>
      <c r="AD308" s="118">
        <v>1</v>
      </c>
      <c r="AE308" s="118">
        <v>1</v>
      </c>
      <c r="AF308" s="127">
        <f t="shared" si="34"/>
        <v>41.711792460122972</v>
      </c>
      <c r="AG308" s="131">
        <f t="shared" si="35"/>
        <v>34.900905650360507</v>
      </c>
      <c r="AH308" s="132">
        <f t="shared" si="36"/>
        <v>30.488860076303432</v>
      </c>
      <c r="AI308" s="133">
        <f t="shared" si="37"/>
        <v>23.67797326654097</v>
      </c>
      <c r="AJ308" s="59" t="str">
        <f>IF(head!$F$48="S460","a","c")</f>
        <v>c</v>
      </c>
      <c r="AK308" s="59">
        <f t="shared" si="38"/>
        <v>0.49</v>
      </c>
      <c r="AL308" s="14">
        <f>IF(head!F$48="S235",235,IF(head!F$48="S275",275,IF(head!F$48="S355",355,IF(head!F$48="S420",420,460))))^0.5*head!$I$40*1000/(S308*3.1416*210000^0.5)</f>
        <v>0.4674524025845968</v>
      </c>
      <c r="AM308" s="14">
        <f t="shared" si="39"/>
        <v>0.67478171297428224</v>
      </c>
      <c r="AN308" s="14">
        <f t="shared" si="40"/>
        <v>0.86101360169655727</v>
      </c>
      <c r="AO308" s="15">
        <f>IF(head!F$48="S235",235,IF(head!F$48="S275",275,IF(head!F$48="S355",355,IF(head!F$48="S420",420,460))))*AN308*J308/1000</f>
        <v>9476.8693789867193</v>
      </c>
      <c r="AP308" s="44" t="str">
        <f t="shared" si="41"/>
        <v>HD 320 x 451</v>
      </c>
    </row>
    <row r="309" spans="1:42">
      <c r="A309" s="22" t="s">
        <v>847</v>
      </c>
      <c r="B309" s="30">
        <f t="shared" si="32"/>
        <v>11705.210010386614</v>
      </c>
      <c r="C309" s="23">
        <v>419</v>
      </c>
      <c r="D309" s="23">
        <v>326</v>
      </c>
      <c r="E309" s="217">
        <v>40</v>
      </c>
      <c r="F309" s="23">
        <v>70</v>
      </c>
      <c r="G309" s="23">
        <v>27</v>
      </c>
      <c r="H309" s="37">
        <v>450.79236480093437</v>
      </c>
      <c r="I309" s="10">
        <v>459.40623164426427</v>
      </c>
      <c r="J309" s="10">
        <v>57425.778955533038</v>
      </c>
      <c r="K309" s="10">
        <v>2.015646003293849</v>
      </c>
      <c r="L309" s="51">
        <v>1491941533.4539442</v>
      </c>
      <c r="M309" s="10">
        <v>7121439.3004961535</v>
      </c>
      <c r="N309" s="10">
        <v>8826112.1324974671</v>
      </c>
      <c r="O309" s="52">
        <v>161.18419502706988</v>
      </c>
      <c r="P309" s="10">
        <v>406131126.26075172</v>
      </c>
      <c r="Q309" s="10">
        <v>2491602.0015997039</v>
      </c>
      <c r="R309" s="10">
        <v>3847549.6109100529</v>
      </c>
      <c r="S309" s="10">
        <v>84.096842539014588</v>
      </c>
      <c r="T309" s="51">
        <v>81137599.619221807</v>
      </c>
      <c r="U309" s="38">
        <v>11920892810550.699</v>
      </c>
      <c r="V309" s="118">
        <v>1</v>
      </c>
      <c r="W309" s="118">
        <v>1</v>
      </c>
      <c r="X309" s="118">
        <v>1</v>
      </c>
      <c r="Y309" s="118">
        <v>1</v>
      </c>
      <c r="Z309" s="118">
        <v>1</v>
      </c>
      <c r="AA309" s="119">
        <v>1</v>
      </c>
      <c r="AB309" s="118">
        <v>1</v>
      </c>
      <c r="AC309" s="118">
        <v>1</v>
      </c>
      <c r="AD309" s="118">
        <v>1</v>
      </c>
      <c r="AE309" s="118">
        <v>1</v>
      </c>
      <c r="AF309" s="127">
        <f t="shared" si="34"/>
        <v>35.100020234024861</v>
      </c>
      <c r="AG309" s="131">
        <f t="shared" si="35"/>
        <v>29.423127278816818</v>
      </c>
      <c r="AH309" s="132">
        <f t="shared" si="36"/>
        <v>25.946535286073587</v>
      </c>
      <c r="AI309" s="133">
        <f t="shared" si="37"/>
        <v>20.26964233086554</v>
      </c>
      <c r="AJ309" s="59" t="str">
        <f>IF(head!$F$48="S460","a","c")</f>
        <v>c</v>
      </c>
      <c r="AK309" s="59">
        <f t="shared" si="38"/>
        <v>0.49</v>
      </c>
      <c r="AL309" s="14">
        <f>IF(head!F$48="S235",235,IF(head!F$48="S275",275,IF(head!F$48="S355",355,IF(head!F$48="S420",420,460))))^0.5*head!$I$40*1000/(S309*3.1416*210000^0.5)</f>
        <v>0.45582296943790823</v>
      </c>
      <c r="AM309" s="14">
        <f t="shared" si="39"/>
        <v>0.6665639172458836</v>
      </c>
      <c r="AN309" s="14">
        <f t="shared" si="40"/>
        <v>0.86737011156760835</v>
      </c>
      <c r="AO309" s="15">
        <f>IF(head!F$48="S235",235,IF(head!F$48="S275",275,IF(head!F$48="S355",355,IF(head!F$48="S420",420,460))))*AN309*J309/1000</f>
        <v>11705.210010386614</v>
      </c>
      <c r="AP309" s="44" t="str">
        <f t="shared" si="41"/>
        <v>HD 360 x 134</v>
      </c>
    </row>
    <row r="310" spans="1:42">
      <c r="A310" s="22" t="s">
        <v>848</v>
      </c>
      <c r="B310" s="30">
        <f t="shared" si="32"/>
        <v>3581.2121266178801</v>
      </c>
      <c r="C310" s="23">
        <v>356</v>
      </c>
      <c r="D310" s="23">
        <v>369</v>
      </c>
      <c r="E310" s="217">
        <v>11.2</v>
      </c>
      <c r="F310" s="23">
        <v>18</v>
      </c>
      <c r="G310" s="23">
        <v>15</v>
      </c>
      <c r="H310" s="37">
        <v>133.92996197559702</v>
      </c>
      <c r="I310" s="10">
        <v>136.48913322353837</v>
      </c>
      <c r="J310" s="10">
        <v>17061.141652942297</v>
      </c>
      <c r="K310" s="10">
        <v>2.1398477796076936</v>
      </c>
      <c r="L310" s="51">
        <v>415087501.13775641</v>
      </c>
      <c r="M310" s="10">
        <v>2331952.2535829013</v>
      </c>
      <c r="N310" s="10">
        <v>2561971.5396766332</v>
      </c>
      <c r="O310" s="52">
        <v>155.97887504557872</v>
      </c>
      <c r="P310" s="10">
        <v>150784692.55648726</v>
      </c>
      <c r="Q310" s="10">
        <v>817261.2062682237</v>
      </c>
      <c r="R310" s="10">
        <v>1237212.9180506112</v>
      </c>
      <c r="S310" s="10">
        <v>94.010114799652911</v>
      </c>
      <c r="T310" s="51">
        <v>1682660.45724264</v>
      </c>
      <c r="U310" s="38">
        <v>4279149972632.9404</v>
      </c>
      <c r="V310" s="118">
        <v>2</v>
      </c>
      <c r="W310" s="118">
        <v>2</v>
      </c>
      <c r="X310" s="118">
        <v>3</v>
      </c>
      <c r="Y310" s="118">
        <v>3</v>
      </c>
      <c r="Z310" s="118">
        <v>3</v>
      </c>
      <c r="AA310" s="119">
        <v>3</v>
      </c>
      <c r="AB310" s="118">
        <v>3</v>
      </c>
      <c r="AC310" s="118">
        <v>3</v>
      </c>
      <c r="AD310" s="118">
        <v>4</v>
      </c>
      <c r="AE310" s="118">
        <v>4</v>
      </c>
      <c r="AF310" s="127">
        <f t="shared" si="34"/>
        <v>125.42230896011957</v>
      </c>
      <c r="AG310" s="131">
        <f t="shared" si="35"/>
        <v>103.79421351925181</v>
      </c>
      <c r="AH310" s="132">
        <f t="shared" si="36"/>
        <v>84.988450919398986</v>
      </c>
      <c r="AI310" s="133">
        <f t="shared" si="37"/>
        <v>63.360355478531233</v>
      </c>
      <c r="AJ310" s="59" t="str">
        <f>IF(head!$F$48="S460","a","c")</f>
        <v>c</v>
      </c>
      <c r="AK310" s="59">
        <f t="shared" si="38"/>
        <v>0.49</v>
      </c>
      <c r="AL310" s="14">
        <f>IF(head!F$48="S235",235,IF(head!F$48="S275",275,IF(head!F$48="S355",355,IF(head!F$48="S420",420,460))))^0.5*head!$I$40*1000/(S310*3.1416*210000^0.5)</f>
        <v>0.40775689475732191</v>
      </c>
      <c r="AM310" s="14">
        <f t="shared" si="39"/>
        <v>0.63403328182661078</v>
      </c>
      <c r="AN310" s="14">
        <f t="shared" si="40"/>
        <v>0.89321106692595786</v>
      </c>
      <c r="AO310" s="15">
        <f>IF(head!F$48="S235",235,IF(head!F$48="S275",275,IF(head!F$48="S355",355,IF(head!F$48="S420",420,460))))*AN310*J310/1000</f>
        <v>3581.2121266178801</v>
      </c>
      <c r="AP310" s="44" t="str">
        <f t="shared" si="41"/>
        <v>HD 360 x 147</v>
      </c>
    </row>
    <row r="311" spans="1:42">
      <c r="A311" s="22" t="s">
        <v>849</v>
      </c>
      <c r="B311" s="30">
        <f t="shared" si="32"/>
        <v>3946.6975972332561</v>
      </c>
      <c r="C311" s="23">
        <v>360</v>
      </c>
      <c r="D311" s="23">
        <v>370</v>
      </c>
      <c r="E311" s="217">
        <v>12.3</v>
      </c>
      <c r="F311" s="23">
        <v>19.8</v>
      </c>
      <c r="G311" s="23">
        <v>15</v>
      </c>
      <c r="H311" s="37">
        <v>147.47058397559704</v>
      </c>
      <c r="I311" s="10">
        <v>150.28849322353838</v>
      </c>
      <c r="J311" s="10">
        <v>18786.061652942295</v>
      </c>
      <c r="K311" s="10">
        <v>2.1496477796076938</v>
      </c>
      <c r="L311" s="51">
        <v>462886257.27822679</v>
      </c>
      <c r="M311" s="10">
        <v>2571590.3182123709</v>
      </c>
      <c r="N311" s="10">
        <v>2838267.0600072215</v>
      </c>
      <c r="O311" s="52">
        <v>156.97094466910775</v>
      </c>
      <c r="P311" s="10">
        <v>167223545.97392622</v>
      </c>
      <c r="Q311" s="10">
        <v>903911.05931852025</v>
      </c>
      <c r="R311" s="10">
        <v>1369263.2749597295</v>
      </c>
      <c r="S311" s="10">
        <v>94.347596835570698</v>
      </c>
      <c r="T311" s="51">
        <v>2228088.7271465999</v>
      </c>
      <c r="U311" s="38">
        <v>4806393553532.5098</v>
      </c>
      <c r="V311" s="118">
        <v>1</v>
      </c>
      <c r="W311" s="118">
        <v>1</v>
      </c>
      <c r="X311" s="118">
        <v>3</v>
      </c>
      <c r="Y311" s="118">
        <v>3</v>
      </c>
      <c r="Z311" s="118">
        <v>3</v>
      </c>
      <c r="AA311" s="119">
        <v>2</v>
      </c>
      <c r="AB311" s="118">
        <v>3</v>
      </c>
      <c r="AC311" s="118">
        <v>3</v>
      </c>
      <c r="AD311" s="118">
        <v>3</v>
      </c>
      <c r="AE311" s="118">
        <v>3</v>
      </c>
      <c r="AF311" s="127">
        <f t="shared" si="34"/>
        <v>114.42780393893861</v>
      </c>
      <c r="AG311" s="131">
        <f t="shared" si="35"/>
        <v>94.732350637684789</v>
      </c>
      <c r="AH311" s="132">
        <f t="shared" si="36"/>
        <v>77.717194107650187</v>
      </c>
      <c r="AI311" s="133">
        <f t="shared" si="37"/>
        <v>58.021740806396366</v>
      </c>
      <c r="AJ311" s="59" t="str">
        <f>IF(head!$F$48="S460","a","c")</f>
        <v>c</v>
      </c>
      <c r="AK311" s="59">
        <f t="shared" si="38"/>
        <v>0.49</v>
      </c>
      <c r="AL311" s="14">
        <f>IF(head!F$48="S235",235,IF(head!F$48="S275",275,IF(head!F$48="S355",355,IF(head!F$48="S420",420,460))))^0.5*head!$I$40*1000/(S311*3.1416*210000^0.5)</f>
        <v>0.40629834539710835</v>
      </c>
      <c r="AM311" s="14">
        <f t="shared" si="39"/>
        <v>0.63308226735850548</v>
      </c>
      <c r="AN311" s="14">
        <f t="shared" si="40"/>
        <v>0.89398502841263061</v>
      </c>
      <c r="AO311" s="15">
        <f>IF(head!F$48="S235",235,IF(head!F$48="S275",275,IF(head!F$48="S355",355,IF(head!F$48="S420",420,460))))*AN311*J311/1000</f>
        <v>3946.6975972332561</v>
      </c>
      <c r="AP311" s="44" t="str">
        <f t="shared" si="41"/>
        <v>HD 360 x 162</v>
      </c>
    </row>
    <row r="312" spans="1:42">
      <c r="A312" s="22" t="s">
        <v>850</v>
      </c>
      <c r="B312" s="30">
        <f t="shared" si="32"/>
        <v>4339.6853406825167</v>
      </c>
      <c r="C312" s="23">
        <v>364</v>
      </c>
      <c r="D312" s="23">
        <v>371</v>
      </c>
      <c r="E312" s="217">
        <v>13.3</v>
      </c>
      <c r="F312" s="23">
        <v>21.8</v>
      </c>
      <c r="G312" s="23">
        <v>15</v>
      </c>
      <c r="H312" s="37">
        <v>161.94598397559702</v>
      </c>
      <c r="I312" s="10">
        <v>165.04049322353836</v>
      </c>
      <c r="J312" s="10">
        <v>20630.061652942295</v>
      </c>
      <c r="K312" s="10">
        <v>2.1596477796076936</v>
      </c>
      <c r="L312" s="51">
        <v>515392075.94489354</v>
      </c>
      <c r="M312" s="10">
        <v>2831824.5931038102</v>
      </c>
      <c r="N312" s="10">
        <v>3139271.0600072215</v>
      </c>
      <c r="O312" s="52">
        <v>158.05877277693196</v>
      </c>
      <c r="P312" s="10">
        <v>185619139.43096593</v>
      </c>
      <c r="Q312" s="10">
        <v>1000642.2610833743</v>
      </c>
      <c r="R312" s="10">
        <v>1516387.3057862008</v>
      </c>
      <c r="S312" s="10">
        <v>94.855193540197078</v>
      </c>
      <c r="T312" s="51">
        <v>2942917.2263951902</v>
      </c>
      <c r="U312" s="38">
        <v>5397118551519.04</v>
      </c>
      <c r="V312" s="118">
        <v>1</v>
      </c>
      <c r="W312" s="118">
        <v>1</v>
      </c>
      <c r="X312" s="118">
        <v>2</v>
      </c>
      <c r="Y312" s="118">
        <v>3</v>
      </c>
      <c r="Z312" s="118">
        <v>3</v>
      </c>
      <c r="AA312" s="119">
        <v>1</v>
      </c>
      <c r="AB312" s="118">
        <v>2</v>
      </c>
      <c r="AC312" s="118">
        <v>3</v>
      </c>
      <c r="AD312" s="118">
        <v>3</v>
      </c>
      <c r="AE312" s="118">
        <v>3</v>
      </c>
      <c r="AF312" s="127">
        <f t="shared" si="34"/>
        <v>104.68450438681461</v>
      </c>
      <c r="AG312" s="131">
        <f t="shared" si="35"/>
        <v>86.701038983690765</v>
      </c>
      <c r="AH312" s="132">
        <f t="shared" si="36"/>
        <v>71.255240276528511</v>
      </c>
      <c r="AI312" s="133">
        <f t="shared" si="37"/>
        <v>53.271774873404638</v>
      </c>
      <c r="AJ312" s="59" t="str">
        <f>IF(head!$F$48="S460","a","c")</f>
        <v>c</v>
      </c>
      <c r="AK312" s="59">
        <f t="shared" si="38"/>
        <v>0.49</v>
      </c>
      <c r="AL312" s="14">
        <f>IF(head!F$48="S235",235,IF(head!F$48="S275",275,IF(head!F$48="S355",355,IF(head!F$48="S420",420,460))))^0.5*head!$I$40*1000/(S312*3.1416*210000^0.5)</f>
        <v>0.40412412916791129</v>
      </c>
      <c r="AM312" s="14">
        <f t="shared" si="39"/>
        <v>0.63166856753399958</v>
      </c>
      <c r="AN312" s="14">
        <f t="shared" si="40"/>
        <v>0.89513770929182568</v>
      </c>
      <c r="AO312" s="15">
        <f>IF(head!F$48="S235",235,IF(head!F$48="S275",275,IF(head!F$48="S355",355,IF(head!F$48="S420",420,460))))*AN312*J312/1000</f>
        <v>4339.6853406825167</v>
      </c>
      <c r="AP312" s="44" t="str">
        <f t="shared" si="41"/>
        <v>HD 360 x 179</v>
      </c>
    </row>
    <row r="313" spans="1:42">
      <c r="A313" s="22" t="s">
        <v>851</v>
      </c>
      <c r="B313" s="30">
        <f t="shared" si="32"/>
        <v>4805.5718227208099</v>
      </c>
      <c r="C313" s="23">
        <v>368</v>
      </c>
      <c r="D313" s="23">
        <v>373</v>
      </c>
      <c r="E313" s="217">
        <v>15</v>
      </c>
      <c r="F313" s="23">
        <v>23.9</v>
      </c>
      <c r="G313" s="23">
        <v>15</v>
      </c>
      <c r="H313" s="37">
        <v>179.18050197559702</v>
      </c>
      <c r="I313" s="10">
        <v>182.60433322353836</v>
      </c>
      <c r="J313" s="10">
        <v>22825.541652942295</v>
      </c>
      <c r="K313" s="10">
        <v>2.1722477796076936</v>
      </c>
      <c r="L313" s="51">
        <v>574404317.67177498</v>
      </c>
      <c r="M313" s="10">
        <v>3121762.5960422554</v>
      </c>
      <c r="N313" s="10">
        <v>3482303.2738419273</v>
      </c>
      <c r="O313" s="52">
        <v>158.63474023648166</v>
      </c>
      <c r="P313" s="10">
        <v>206829872.81311336</v>
      </c>
      <c r="Q313" s="10">
        <v>1109007.3609282218</v>
      </c>
      <c r="R313" s="10">
        <v>1682698.4871912014</v>
      </c>
      <c r="S313" s="10">
        <v>95.191043214123368</v>
      </c>
      <c r="T313" s="51">
        <v>3910952.82362844</v>
      </c>
      <c r="U313" s="38">
        <v>6077360850834.4805</v>
      </c>
      <c r="V313" s="118">
        <v>1</v>
      </c>
      <c r="W313" s="118">
        <v>1</v>
      </c>
      <c r="X313" s="118">
        <v>1</v>
      </c>
      <c r="Y313" s="118">
        <v>2</v>
      </c>
      <c r="Z313" s="118">
        <v>2</v>
      </c>
      <c r="AA313" s="119">
        <v>1</v>
      </c>
      <c r="AB313" s="118">
        <v>1</v>
      </c>
      <c r="AC313" s="118">
        <v>2</v>
      </c>
      <c r="AD313" s="118">
        <v>3</v>
      </c>
      <c r="AE313" s="118">
        <v>3</v>
      </c>
      <c r="AF313" s="127">
        <f t="shared" si="34"/>
        <v>95.167414321915246</v>
      </c>
      <c r="AG313" s="131">
        <f t="shared" si="35"/>
        <v>78.826071554615837</v>
      </c>
      <c r="AH313" s="132">
        <f t="shared" si="36"/>
        <v>64.927265364980499</v>
      </c>
      <c r="AI313" s="133">
        <f t="shared" si="37"/>
        <v>48.58592259768109</v>
      </c>
      <c r="AJ313" s="59" t="str">
        <f>IF(head!$F$48="S460","a","c")</f>
        <v>c</v>
      </c>
      <c r="AK313" s="59">
        <f t="shared" si="38"/>
        <v>0.49</v>
      </c>
      <c r="AL313" s="14">
        <f>IF(head!F$48="S235",235,IF(head!F$48="S275",275,IF(head!F$48="S355",355,IF(head!F$48="S420",420,460))))^0.5*head!$I$40*1000/(S313*3.1416*210000^0.5)</f>
        <v>0.40269831270005851</v>
      </c>
      <c r="AM313" s="14">
        <f t="shared" si="39"/>
        <v>0.63074405213725138</v>
      </c>
      <c r="AN313" s="14">
        <f t="shared" si="40"/>
        <v>0.89589294789751361</v>
      </c>
      <c r="AO313" s="15">
        <f>IF(head!F$48="S235",235,IF(head!F$48="S275",275,IF(head!F$48="S355",355,IF(head!F$48="S420",420,460))))*AN313*J313/1000</f>
        <v>4805.5718227208099</v>
      </c>
      <c r="AP313" s="44" t="str">
        <f t="shared" si="41"/>
        <v>HD 360 x 196</v>
      </c>
    </row>
    <row r="314" spans="1:42">
      <c r="A314" s="22" t="s">
        <v>852</v>
      </c>
      <c r="B314" s="30">
        <f t="shared" si="32"/>
        <v>5274.9717941248782</v>
      </c>
      <c r="C314" s="23">
        <v>372</v>
      </c>
      <c r="D314" s="23">
        <v>374</v>
      </c>
      <c r="E314" s="217">
        <v>16.399999999999999</v>
      </c>
      <c r="F314" s="23">
        <v>26.2</v>
      </c>
      <c r="G314" s="23">
        <v>15</v>
      </c>
      <c r="H314" s="37">
        <v>196.502625975597</v>
      </c>
      <c r="I314" s="10">
        <v>200.25745322353833</v>
      </c>
      <c r="J314" s="10">
        <v>25032.181652942294</v>
      </c>
      <c r="K314" s="10">
        <v>2.1814477796076934</v>
      </c>
      <c r="L314" s="51">
        <v>636323892.60808492</v>
      </c>
      <c r="M314" s="10">
        <v>3421096.1968176607</v>
      </c>
      <c r="N314" s="10">
        <v>3837433.0073460448</v>
      </c>
      <c r="O314" s="52">
        <v>159.43723874788637</v>
      </c>
      <c r="P314" s="10">
        <v>228580932.05645767</v>
      </c>
      <c r="Q314" s="10">
        <v>1222357.9254356024</v>
      </c>
      <c r="R314" s="10">
        <v>1856096.3903482612</v>
      </c>
      <c r="S314" s="10">
        <v>95.558791505853563</v>
      </c>
      <c r="T314" s="51">
        <v>5129658.8785656001</v>
      </c>
      <c r="U314" s="38">
        <v>6780418548999.4805</v>
      </c>
      <c r="V314" s="118">
        <v>1</v>
      </c>
      <c r="W314" s="118">
        <v>1</v>
      </c>
      <c r="X314" s="118">
        <v>1</v>
      </c>
      <c r="Y314" s="118">
        <v>1</v>
      </c>
      <c r="Z314" s="118">
        <v>1</v>
      </c>
      <c r="AA314" s="119">
        <v>1</v>
      </c>
      <c r="AB314" s="118">
        <v>1</v>
      </c>
      <c r="AC314" s="118">
        <v>2</v>
      </c>
      <c r="AD314" s="118">
        <v>2</v>
      </c>
      <c r="AE314" s="118">
        <v>3</v>
      </c>
      <c r="AF314" s="127">
        <f t="shared" si="34"/>
        <v>87.145731436927505</v>
      </c>
      <c r="AG314" s="131">
        <f t="shared" si="35"/>
        <v>72.204964180389169</v>
      </c>
      <c r="AH314" s="132">
        <f t="shared" si="36"/>
        <v>59.603274723944395</v>
      </c>
      <c r="AI314" s="133">
        <f t="shared" si="37"/>
        <v>44.662507467406058</v>
      </c>
      <c r="AJ314" s="59" t="str">
        <f>IF(head!$F$48="S460","a","c")</f>
        <v>c</v>
      </c>
      <c r="AK314" s="59">
        <f t="shared" si="38"/>
        <v>0.49</v>
      </c>
      <c r="AL314" s="14">
        <f>IF(head!F$48="S235",235,IF(head!F$48="S275",275,IF(head!F$48="S355",355,IF(head!F$48="S420",420,460))))^0.5*head!$I$40*1000/(S314*3.1416*210000^0.5)</f>
        <v>0.40114856919405145</v>
      </c>
      <c r="AM314" s="14">
        <f t="shared" si="39"/>
        <v>0.62974148673575991</v>
      </c>
      <c r="AN314" s="14">
        <f t="shared" si="40"/>
        <v>0.89671323086613119</v>
      </c>
      <c r="AO314" s="15">
        <f>IF(head!F$48="S235",235,IF(head!F$48="S275",275,IF(head!F$48="S355",355,IF(head!F$48="S420",420,460))))*AN314*J314/1000</f>
        <v>5274.9717941248782</v>
      </c>
      <c r="AP314" s="44" t="str">
        <f t="shared" si="41"/>
        <v>HD 400 x 187</v>
      </c>
    </row>
    <row r="315" spans="1:42">
      <c r="A315" s="22" t="s">
        <v>853</v>
      </c>
      <c r="B315" s="30">
        <f t="shared" si="32"/>
        <v>5063.3241090908641</v>
      </c>
      <c r="C315" s="23">
        <v>368</v>
      </c>
      <c r="D315" s="23">
        <v>391</v>
      </c>
      <c r="E315" s="217">
        <v>15</v>
      </c>
      <c r="F315" s="23">
        <v>24</v>
      </c>
      <c r="G315" s="23">
        <v>15</v>
      </c>
      <c r="H315" s="37">
        <v>186.52496197559702</v>
      </c>
      <c r="I315" s="10">
        <v>190.08913322353837</v>
      </c>
      <c r="J315" s="10">
        <v>23761.141652942297</v>
      </c>
      <c r="K315" s="10">
        <v>2.2442477796076936</v>
      </c>
      <c r="L315" s="51">
        <v>601834418.47108984</v>
      </c>
      <c r="M315" s="10">
        <v>3270839.2308211406</v>
      </c>
      <c r="N315" s="10">
        <v>3642351.5396766332</v>
      </c>
      <c r="O315" s="52">
        <v>159.14934620685165</v>
      </c>
      <c r="P315" s="10">
        <v>239220151.17978004</v>
      </c>
      <c r="Q315" s="10">
        <v>1223632.4868530948</v>
      </c>
      <c r="R315" s="10">
        <v>1854667.6871912016</v>
      </c>
      <c r="S315" s="10">
        <v>100.33795111596328</v>
      </c>
      <c r="T315" s="51">
        <v>4118995.8602598398</v>
      </c>
      <c r="U315" s="38">
        <v>7028241001822.6201</v>
      </c>
      <c r="V315" s="118">
        <v>1</v>
      </c>
      <c r="W315" s="118">
        <v>1</v>
      </c>
      <c r="X315" s="118">
        <v>1</v>
      </c>
      <c r="Y315" s="118">
        <v>2</v>
      </c>
      <c r="Z315" s="118">
        <v>3</v>
      </c>
      <c r="AA315" s="119">
        <v>1</v>
      </c>
      <c r="AB315" s="118">
        <v>2</v>
      </c>
      <c r="AC315" s="118">
        <v>3</v>
      </c>
      <c r="AD315" s="118">
        <v>3</v>
      </c>
      <c r="AE315" s="118">
        <v>3</v>
      </c>
      <c r="AF315" s="127">
        <f t="shared" si="34"/>
        <v>94.450334600391244</v>
      </c>
      <c r="AG315" s="131">
        <f t="shared" si="35"/>
        <v>77.994896317543294</v>
      </c>
      <c r="AH315" s="132">
        <f t="shared" si="36"/>
        <v>63.88581921576268</v>
      </c>
      <c r="AI315" s="133">
        <f t="shared" si="37"/>
        <v>47.430380932914716</v>
      </c>
      <c r="AJ315" s="59" t="str">
        <f>IF(head!$F$48="S460","a","c")</f>
        <v>c</v>
      </c>
      <c r="AK315" s="59">
        <f t="shared" si="38"/>
        <v>0.49</v>
      </c>
      <c r="AL315" s="14">
        <f>IF(head!F$48="S235",235,IF(head!F$48="S275",275,IF(head!F$48="S355",355,IF(head!F$48="S420",420,460))))^0.5*head!$I$40*1000/(S315*3.1416*210000^0.5)</f>
        <v>0.38204161097711703</v>
      </c>
      <c r="AM315" s="14">
        <f t="shared" si="39"/>
        <v>0.61757809094838911</v>
      </c>
      <c r="AN315" s="14">
        <f t="shared" si="40"/>
        <v>0.90677713863199505</v>
      </c>
      <c r="AO315" s="15">
        <f>IF(head!F$48="S235",235,IF(head!F$48="S275",275,IF(head!F$48="S355",355,IF(head!F$48="S420",420,460))))*AN315*J315/1000</f>
        <v>5063.3241090908641</v>
      </c>
      <c r="AP315" s="44" t="str">
        <f t="shared" si="41"/>
        <v>HD 400 x 216</v>
      </c>
    </row>
    <row r="316" spans="1:42">
      <c r="A316" s="22" t="s">
        <v>854</v>
      </c>
      <c r="B316" s="30">
        <f t="shared" si="32"/>
        <v>5882.5833003332573</v>
      </c>
      <c r="C316" s="23">
        <v>375</v>
      </c>
      <c r="D316" s="23">
        <v>394</v>
      </c>
      <c r="E316" s="217">
        <v>17.3</v>
      </c>
      <c r="F316" s="23">
        <v>27.7</v>
      </c>
      <c r="G316" s="23">
        <v>15</v>
      </c>
      <c r="H316" s="37">
        <v>216.26609997559703</v>
      </c>
      <c r="I316" s="10">
        <v>220.39857322353836</v>
      </c>
      <c r="J316" s="10">
        <v>27549.821652942297</v>
      </c>
      <c r="K316" s="10">
        <v>2.2656477796076939</v>
      </c>
      <c r="L316" s="51">
        <v>711384715.39661825</v>
      </c>
      <c r="M316" s="10">
        <v>3794051.8154486306</v>
      </c>
      <c r="N316" s="10">
        <v>4262353.1433460442</v>
      </c>
      <c r="O316" s="52">
        <v>160.69148678408703</v>
      </c>
      <c r="P316" s="10">
        <v>282536352.01958913</v>
      </c>
      <c r="Q316" s="10">
        <v>1434194.6803024828</v>
      </c>
      <c r="R316" s="10">
        <v>2176249.6710920855</v>
      </c>
      <c r="S316" s="10">
        <v>101.26929133104673</v>
      </c>
      <c r="T316" s="51">
        <v>6320712.1169833001</v>
      </c>
      <c r="U316" s="38">
        <v>8456264618069.6699</v>
      </c>
      <c r="V316" s="118">
        <v>1</v>
      </c>
      <c r="W316" s="118">
        <v>1</v>
      </c>
      <c r="X316" s="118">
        <v>1</v>
      </c>
      <c r="Y316" s="118">
        <v>1</v>
      </c>
      <c r="Z316" s="118">
        <v>1</v>
      </c>
      <c r="AA316" s="119">
        <v>1</v>
      </c>
      <c r="AB316" s="118">
        <v>1</v>
      </c>
      <c r="AC316" s="118">
        <v>2</v>
      </c>
      <c r="AD316" s="118">
        <v>2</v>
      </c>
      <c r="AE316" s="118">
        <v>3</v>
      </c>
      <c r="AF316" s="127">
        <f t="shared" si="34"/>
        <v>82.238201326639981</v>
      </c>
      <c r="AG316" s="131">
        <f t="shared" si="35"/>
        <v>67.936838328236632</v>
      </c>
      <c r="AH316" s="132">
        <f t="shared" si="36"/>
        <v>55.826132719655661</v>
      </c>
      <c r="AI316" s="133">
        <f t="shared" si="37"/>
        <v>41.524769721252326</v>
      </c>
      <c r="AJ316" s="59" t="str">
        <f>IF(head!$F$48="S460","a","c")</f>
        <v>c</v>
      </c>
      <c r="AK316" s="59">
        <f t="shared" si="38"/>
        <v>0.49</v>
      </c>
      <c r="AL316" s="14">
        <f>IF(head!F$48="S235",235,IF(head!F$48="S275",275,IF(head!F$48="S355",355,IF(head!F$48="S420",420,460))))^0.5*head!$I$40*1000/(S316*3.1416*210000^0.5)</f>
        <v>0.37852810049964047</v>
      </c>
      <c r="AM316" s="14">
        <f t="shared" si="39"/>
        <v>0.61538114605634486</v>
      </c>
      <c r="AN316" s="14">
        <f t="shared" si="40"/>
        <v>0.90861820009084593</v>
      </c>
      <c r="AO316" s="15">
        <f>IF(head!F$48="S235",235,IF(head!F$48="S275",275,IF(head!F$48="S355",355,IF(head!F$48="S420",420,460))))*AN316*J316/1000</f>
        <v>5882.5833003332573</v>
      </c>
      <c r="AP316" s="44" t="str">
        <f t="shared" si="41"/>
        <v>HD 400 x 237</v>
      </c>
    </row>
    <row r="317" spans="1:42">
      <c r="A317" s="22" t="s">
        <v>855</v>
      </c>
      <c r="B317" s="30">
        <f t="shared" si="32"/>
        <v>6429.412044070812</v>
      </c>
      <c r="C317" s="23">
        <v>380</v>
      </c>
      <c r="D317" s="23">
        <v>395</v>
      </c>
      <c r="E317" s="217">
        <v>18.899999999999999</v>
      </c>
      <c r="F317" s="23">
        <v>30.2</v>
      </c>
      <c r="G317" s="23">
        <v>15</v>
      </c>
      <c r="H317" s="37">
        <v>236.21891597559701</v>
      </c>
      <c r="I317" s="10">
        <v>240.73265322353836</v>
      </c>
      <c r="J317" s="10">
        <v>30091.581652942295</v>
      </c>
      <c r="K317" s="10">
        <v>2.2764477796076936</v>
      </c>
      <c r="L317" s="51">
        <v>787774999.90675151</v>
      </c>
      <c r="M317" s="10">
        <v>4146184.2100355341</v>
      </c>
      <c r="N317" s="10">
        <v>4685612.2673460441</v>
      </c>
      <c r="O317" s="52">
        <v>161.80002688894527</v>
      </c>
      <c r="P317" s="10">
        <v>310416687.74532771</v>
      </c>
      <c r="Q317" s="10">
        <v>1571730.0645333049</v>
      </c>
      <c r="R317" s="10">
        <v>2386990.892414439</v>
      </c>
      <c r="S317" s="10">
        <v>101.56639141792282</v>
      </c>
      <c r="T317" s="51">
        <v>8176319.9576151203</v>
      </c>
      <c r="U317" s="38">
        <v>9420852053255.2598</v>
      </c>
      <c r="V317" s="118">
        <v>1</v>
      </c>
      <c r="W317" s="118">
        <v>1</v>
      </c>
      <c r="X317" s="118">
        <v>1</v>
      </c>
      <c r="Y317" s="118">
        <v>1</v>
      </c>
      <c r="Z317" s="118">
        <v>1</v>
      </c>
      <c r="AA317" s="119">
        <v>1</v>
      </c>
      <c r="AB317" s="118">
        <v>1</v>
      </c>
      <c r="AC317" s="118">
        <v>1</v>
      </c>
      <c r="AD317" s="118">
        <v>2</v>
      </c>
      <c r="AE317" s="118">
        <v>2</v>
      </c>
      <c r="AF317" s="127">
        <f t="shared" si="34"/>
        <v>75.650652260915876</v>
      </c>
      <c r="AG317" s="131">
        <f t="shared" si="35"/>
        <v>62.524057435968281</v>
      </c>
      <c r="AH317" s="132">
        <f t="shared" si="36"/>
        <v>51.509422730806975</v>
      </c>
      <c r="AI317" s="133">
        <f t="shared" si="37"/>
        <v>38.382827905859386</v>
      </c>
      <c r="AJ317" s="59" t="str">
        <f>IF(head!$F$48="S460","a","c")</f>
        <v>c</v>
      </c>
      <c r="AK317" s="59">
        <f t="shared" si="38"/>
        <v>0.49</v>
      </c>
      <c r="AL317" s="14">
        <f>IF(head!F$48="S235",235,IF(head!F$48="S275",275,IF(head!F$48="S355",355,IF(head!F$48="S420",420,460))))^0.5*head!$I$40*1000/(S317*3.1416*210000^0.5)</f>
        <v>0.37742083726055647</v>
      </c>
      <c r="AM317" s="14">
        <f t="shared" si="39"/>
        <v>0.61469134932806613</v>
      </c>
      <c r="AN317" s="14">
        <f t="shared" si="40"/>
        <v>0.90919781163647273</v>
      </c>
      <c r="AO317" s="15">
        <f>IF(head!F$48="S235",235,IF(head!F$48="S275",275,IF(head!F$48="S355",355,IF(head!F$48="S420",420,460))))*AN317*J317/1000</f>
        <v>6429.412044070812</v>
      </c>
      <c r="AP317" s="44" t="str">
        <f t="shared" si="41"/>
        <v>HD 400 x 262</v>
      </c>
    </row>
    <row r="318" spans="1:42">
      <c r="A318" s="22" t="s">
        <v>856</v>
      </c>
      <c r="B318" s="30">
        <f t="shared" si="32"/>
        <v>7160.3604659054081</v>
      </c>
      <c r="C318" s="23">
        <v>387</v>
      </c>
      <c r="D318" s="23">
        <v>398</v>
      </c>
      <c r="E318" s="217">
        <v>21.1</v>
      </c>
      <c r="F318" s="23">
        <v>33.299999999999997</v>
      </c>
      <c r="G318" s="23">
        <v>15</v>
      </c>
      <c r="H318" s="37">
        <v>262.663995975597</v>
      </c>
      <c r="I318" s="10">
        <v>267.68305322353837</v>
      </c>
      <c r="J318" s="10">
        <v>33460.381652942291</v>
      </c>
      <c r="K318" s="10">
        <v>2.2980477796076939</v>
      </c>
      <c r="L318" s="51">
        <v>894060602.9158268</v>
      </c>
      <c r="M318" s="10">
        <v>4620468.2321231356</v>
      </c>
      <c r="N318" s="10">
        <v>5259532.9920072202</v>
      </c>
      <c r="O318" s="52">
        <v>163.46246127174638</v>
      </c>
      <c r="P318" s="10">
        <v>350188261.12957287</v>
      </c>
      <c r="Q318" s="10">
        <v>1759740.0056762455</v>
      </c>
      <c r="R318" s="10">
        <v>2675772.6902326751</v>
      </c>
      <c r="S318" s="10">
        <v>102.30228797242536</v>
      </c>
      <c r="T318" s="51">
        <v>11028577.6590869</v>
      </c>
      <c r="U318" s="38">
        <v>10859135050845.6</v>
      </c>
      <c r="V318" s="118">
        <v>1</v>
      </c>
      <c r="W318" s="118">
        <v>1</v>
      </c>
      <c r="X318" s="118">
        <v>1</v>
      </c>
      <c r="Y318" s="118">
        <v>1</v>
      </c>
      <c r="Z318" s="118">
        <v>1</v>
      </c>
      <c r="AA318" s="119">
        <v>1</v>
      </c>
      <c r="AB318" s="118">
        <v>1</v>
      </c>
      <c r="AC318" s="118">
        <v>1</v>
      </c>
      <c r="AD318" s="118">
        <v>1</v>
      </c>
      <c r="AE318" s="118">
        <v>1</v>
      </c>
      <c r="AF318" s="127">
        <f t="shared" si="34"/>
        <v>68.679664309974129</v>
      </c>
      <c r="AG318" s="131">
        <f t="shared" si="35"/>
        <v>56.785000222512878</v>
      </c>
      <c r="AH318" s="132">
        <f t="shared" si="36"/>
        <v>46.921162355060716</v>
      </c>
      <c r="AI318" s="133">
        <f t="shared" si="37"/>
        <v>35.026498267599457</v>
      </c>
      <c r="AJ318" s="59" t="str">
        <f>IF(head!$F$48="S460","a","c")</f>
        <v>c</v>
      </c>
      <c r="AK318" s="59">
        <f t="shared" si="38"/>
        <v>0.49</v>
      </c>
      <c r="AL318" s="14">
        <f>IF(head!F$48="S235",235,IF(head!F$48="S275",275,IF(head!F$48="S355",355,IF(head!F$48="S420",420,460))))^0.5*head!$I$40*1000/(S318*3.1416*210000^0.5)</f>
        <v>0.37470591563717726</v>
      </c>
      <c r="AM318" s="14">
        <f t="shared" si="39"/>
        <v>0.61300521093785609</v>
      </c>
      <c r="AN318" s="14">
        <f t="shared" si="40"/>
        <v>0.91061779629084116</v>
      </c>
      <c r="AO318" s="15">
        <f>IF(head!F$48="S235",235,IF(head!F$48="S275",275,IF(head!F$48="S355",355,IF(head!F$48="S420",420,460))))*AN318*J318/1000</f>
        <v>7160.3604659054081</v>
      </c>
      <c r="AP318" s="44" t="str">
        <f t="shared" si="41"/>
        <v>HD 400 x 287</v>
      </c>
    </row>
    <row r="319" spans="1:42">
      <c r="A319" s="22" t="s">
        <v>857</v>
      </c>
      <c r="B319" s="30">
        <f t="shared" si="32"/>
        <v>7847.8883119970342</v>
      </c>
      <c r="C319" s="23">
        <v>393</v>
      </c>
      <c r="D319" s="23">
        <v>399</v>
      </c>
      <c r="E319" s="217">
        <v>22.6</v>
      </c>
      <c r="F319" s="23">
        <v>36.6</v>
      </c>
      <c r="G319" s="23">
        <v>15</v>
      </c>
      <c r="H319" s="37">
        <v>287.52525997559701</v>
      </c>
      <c r="I319" s="10">
        <v>293.01937322353842</v>
      </c>
      <c r="J319" s="10">
        <v>36627.421652942299</v>
      </c>
      <c r="K319" s="10">
        <v>2.3110477796076938</v>
      </c>
      <c r="L319" s="51">
        <v>997061718.98217106</v>
      </c>
      <c r="M319" s="10">
        <v>5074105.4401128292</v>
      </c>
      <c r="N319" s="10">
        <v>5812725.0115113389</v>
      </c>
      <c r="O319" s="52">
        <v>164.99008532866523</v>
      </c>
      <c r="P319" s="10">
        <v>387829922.90830177</v>
      </c>
      <c r="Q319" s="10">
        <v>1944009.6386381038</v>
      </c>
      <c r="R319" s="10">
        <v>2957043.1874723826</v>
      </c>
      <c r="S319" s="10">
        <v>102.90049950029265</v>
      </c>
      <c r="T319" s="51">
        <v>14467655.2346351</v>
      </c>
      <c r="U319" s="38">
        <v>12208301818244.801</v>
      </c>
      <c r="V319" s="118">
        <v>1</v>
      </c>
      <c r="W319" s="118">
        <v>1</v>
      </c>
      <c r="X319" s="118">
        <v>1</v>
      </c>
      <c r="Y319" s="118">
        <v>1</v>
      </c>
      <c r="Z319" s="118">
        <v>1</v>
      </c>
      <c r="AA319" s="119">
        <v>1</v>
      </c>
      <c r="AB319" s="118">
        <v>1</v>
      </c>
      <c r="AC319" s="118">
        <v>1</v>
      </c>
      <c r="AD319" s="118">
        <v>1</v>
      </c>
      <c r="AE319" s="118">
        <v>1</v>
      </c>
      <c r="AF319" s="127">
        <f t="shared" si="34"/>
        <v>63.09610874348963</v>
      </c>
      <c r="AG319" s="131">
        <f t="shared" si="35"/>
        <v>52.202631070377244</v>
      </c>
      <c r="AH319" s="132">
        <f t="shared" si="36"/>
        <v>43.246287303784499</v>
      </c>
      <c r="AI319" s="133">
        <f t="shared" si="37"/>
        <v>32.352809630672112</v>
      </c>
      <c r="AJ319" s="59" t="str">
        <f>IF(head!$F$48="S460","a","c")</f>
        <v>c</v>
      </c>
      <c r="AK319" s="59">
        <f t="shared" si="38"/>
        <v>0.49</v>
      </c>
      <c r="AL319" s="14">
        <f>IF(head!F$48="S235",235,IF(head!F$48="S275",275,IF(head!F$48="S355",355,IF(head!F$48="S420",420,460))))^0.5*head!$I$40*1000/(S319*3.1416*210000^0.5)</f>
        <v>0.37252756471193615</v>
      </c>
      <c r="AM319" s="14">
        <f t="shared" si="39"/>
        <v>0.61165764658952726</v>
      </c>
      <c r="AN319" s="14">
        <f t="shared" si="40"/>
        <v>0.91175594419900097</v>
      </c>
      <c r="AO319" s="15">
        <f>IF(head!F$48="S235",235,IF(head!F$48="S275",275,IF(head!F$48="S355",355,IF(head!F$48="S420",420,460))))*AN319*J319/1000</f>
        <v>7847.8883119970342</v>
      </c>
      <c r="AP319" s="44" t="str">
        <f t="shared" si="41"/>
        <v>HD 400 x 314</v>
      </c>
    </row>
    <row r="320" spans="1:42">
      <c r="A320" s="22" t="s">
        <v>858</v>
      </c>
      <c r="B320" s="30">
        <f t="shared" si="32"/>
        <v>8559.6496150064795</v>
      </c>
      <c r="C320" s="23">
        <v>399</v>
      </c>
      <c r="D320" s="23">
        <v>401</v>
      </c>
      <c r="E320" s="217">
        <v>24.9</v>
      </c>
      <c r="F320" s="23">
        <v>39.6</v>
      </c>
      <c r="G320" s="23">
        <v>15</v>
      </c>
      <c r="H320" s="37">
        <v>313.33558897559703</v>
      </c>
      <c r="I320" s="10">
        <v>319.32289322353836</v>
      </c>
      <c r="J320" s="10">
        <v>39915.361652942294</v>
      </c>
      <c r="K320" s="10">
        <v>2.3264477796076934</v>
      </c>
      <c r="L320" s="51">
        <v>1102322421.9419706</v>
      </c>
      <c r="M320" s="10">
        <v>5525425.6738945898</v>
      </c>
      <c r="N320" s="10">
        <v>6374007.9145113379</v>
      </c>
      <c r="O320" s="52">
        <v>166.18211670540444</v>
      </c>
      <c r="P320" s="10">
        <v>426037102.87217414</v>
      </c>
      <c r="Q320" s="10">
        <v>2124873.3310332876</v>
      </c>
      <c r="R320" s="10">
        <v>3236481.3378732665</v>
      </c>
      <c r="S320" s="10">
        <v>103.31269177950553</v>
      </c>
      <c r="T320" s="51">
        <v>18447941.294086698</v>
      </c>
      <c r="U320" s="38">
        <v>13626274257952.5</v>
      </c>
      <c r="V320" s="118">
        <v>1</v>
      </c>
      <c r="W320" s="118">
        <v>1</v>
      </c>
      <c r="X320" s="118">
        <v>1</v>
      </c>
      <c r="Y320" s="118">
        <v>1</v>
      </c>
      <c r="Z320" s="118">
        <v>1</v>
      </c>
      <c r="AA320" s="119">
        <v>1</v>
      </c>
      <c r="AB320" s="118">
        <v>1</v>
      </c>
      <c r="AC320" s="118">
        <v>1</v>
      </c>
      <c r="AD320" s="118">
        <v>1</v>
      </c>
      <c r="AE320" s="118">
        <v>1</v>
      </c>
      <c r="AF320" s="127">
        <f t="shared" si="34"/>
        <v>58.284522130496676</v>
      </c>
      <c r="AG320" s="131">
        <f t="shared" si="35"/>
        <v>48.238264664846461</v>
      </c>
      <c r="AH320" s="132">
        <f t="shared" si="36"/>
        <v>40.084817818055733</v>
      </c>
      <c r="AI320" s="133">
        <f t="shared" si="37"/>
        <v>30.038560352405518</v>
      </c>
      <c r="AJ320" s="59" t="str">
        <f>IF(head!$F$48="S460","a","c")</f>
        <v>c</v>
      </c>
      <c r="AK320" s="59">
        <f t="shared" si="38"/>
        <v>0.49</v>
      </c>
      <c r="AL320" s="14">
        <f>IF(head!F$48="S235",235,IF(head!F$48="S275",275,IF(head!F$48="S355",355,IF(head!F$48="S420",420,460))))^0.5*head!$I$40*1000/(S320*3.1416*210000^0.5)</f>
        <v>0.37104127117603691</v>
      </c>
      <c r="AM320" s="14">
        <f t="shared" si="39"/>
        <v>0.61074092389609369</v>
      </c>
      <c r="AN320" s="14">
        <f t="shared" si="40"/>
        <v>0.91253190267001516</v>
      </c>
      <c r="AO320" s="15">
        <f>IF(head!F$48="S235",235,IF(head!F$48="S275",275,IF(head!F$48="S355",355,IF(head!F$48="S420",420,460))))*AN320*J320/1000</f>
        <v>8559.6496150064795</v>
      </c>
      <c r="AP320" s="44" t="str">
        <f t="shared" si="41"/>
        <v>HD 400 x 347</v>
      </c>
    </row>
    <row r="321" spans="1:42">
      <c r="A321" s="22" t="s">
        <v>859</v>
      </c>
      <c r="B321" s="30">
        <f t="shared" si="32"/>
        <v>9496.7435789711599</v>
      </c>
      <c r="C321" s="23">
        <v>407</v>
      </c>
      <c r="D321" s="23">
        <v>404</v>
      </c>
      <c r="E321" s="217">
        <v>27.2</v>
      </c>
      <c r="F321" s="23">
        <v>43.7</v>
      </c>
      <c r="G321" s="23">
        <v>15</v>
      </c>
      <c r="H321" s="37">
        <v>346.93751397559708</v>
      </c>
      <c r="I321" s="10">
        <v>353.56689322353839</v>
      </c>
      <c r="J321" s="10">
        <v>44195.861652942302</v>
      </c>
      <c r="K321" s="10">
        <v>2.3498477796076935</v>
      </c>
      <c r="L321" s="51">
        <v>1249445173.2838182</v>
      </c>
      <c r="M321" s="10">
        <v>6139779.7212964045</v>
      </c>
      <c r="N321" s="10">
        <v>7138786.0393460449</v>
      </c>
      <c r="O321" s="52">
        <v>168.13874408437337</v>
      </c>
      <c r="P321" s="10">
        <v>480850620.65615201</v>
      </c>
      <c r="Q321" s="10">
        <v>2380448.6171096633</v>
      </c>
      <c r="R321" s="10">
        <v>3628656.6672741496</v>
      </c>
      <c r="S321" s="10">
        <v>104.30720007414277</v>
      </c>
      <c r="T321" s="51">
        <v>24735774.533420298</v>
      </c>
      <c r="U321" s="38">
        <v>15706676776929.199</v>
      </c>
      <c r="V321" s="118">
        <v>1</v>
      </c>
      <c r="W321" s="118">
        <v>1</v>
      </c>
      <c r="X321" s="118">
        <v>1</v>
      </c>
      <c r="Y321" s="118">
        <v>1</v>
      </c>
      <c r="Z321" s="118">
        <v>1</v>
      </c>
      <c r="AA321" s="119">
        <v>1</v>
      </c>
      <c r="AB321" s="118">
        <v>1</v>
      </c>
      <c r="AC321" s="118">
        <v>1</v>
      </c>
      <c r="AD321" s="118">
        <v>1</v>
      </c>
      <c r="AE321" s="118">
        <v>1</v>
      </c>
      <c r="AF321" s="127">
        <f t="shared" si="34"/>
        <v>53.16895500443885</v>
      </c>
      <c r="AG321" s="131">
        <f t="shared" si="35"/>
        <v>44.02782764793433</v>
      </c>
      <c r="AH321" s="132">
        <f t="shared" si="36"/>
        <v>36.700268743193895</v>
      </c>
      <c r="AI321" s="133">
        <f t="shared" si="37"/>
        <v>27.559141386689372</v>
      </c>
      <c r="AJ321" s="59" t="str">
        <f>IF(head!$F$48="S460","a","c")</f>
        <v>c</v>
      </c>
      <c r="AK321" s="59">
        <f t="shared" si="38"/>
        <v>0.49</v>
      </c>
      <c r="AL321" s="14">
        <f>IF(head!F$48="S235",235,IF(head!F$48="S275",275,IF(head!F$48="S355",355,IF(head!F$48="S420",420,460))))^0.5*head!$I$40*1000/(S321*3.1416*210000^0.5)</f>
        <v>0.3675036091395234</v>
      </c>
      <c r="AM321" s="14">
        <f t="shared" si="39"/>
        <v>0.60856783560447103</v>
      </c>
      <c r="AN321" s="14">
        <f t="shared" si="40"/>
        <v>0.9143768962233193</v>
      </c>
      <c r="AO321" s="15">
        <f>IF(head!F$48="S235",235,IF(head!F$48="S275",275,IF(head!F$48="S355",355,IF(head!F$48="S420",420,460))))*AN321*J321/1000</f>
        <v>9496.7435789711599</v>
      </c>
      <c r="AP321" s="44" t="str">
        <f t="shared" si="41"/>
        <v>HD 400 x 382</v>
      </c>
    </row>
    <row r="322" spans="1:42">
      <c r="A322" s="22" t="s">
        <v>860</v>
      </c>
      <c r="B322" s="30">
        <f t="shared" ref="B322:B334" si="42">AO322</f>
        <v>10478.494366243654</v>
      </c>
      <c r="C322" s="23">
        <v>416</v>
      </c>
      <c r="D322" s="23">
        <v>406</v>
      </c>
      <c r="E322" s="217">
        <v>29.8</v>
      </c>
      <c r="F322" s="23">
        <v>48</v>
      </c>
      <c r="G322" s="23">
        <v>15</v>
      </c>
      <c r="H322" s="37">
        <v>382.33536197559704</v>
      </c>
      <c r="I322" s="10">
        <v>389.64113322353836</v>
      </c>
      <c r="J322" s="10">
        <v>48705.141652942293</v>
      </c>
      <c r="K322" s="10">
        <v>2.3706477796076939</v>
      </c>
      <c r="L322" s="51">
        <v>1413169757.1377563</v>
      </c>
      <c r="M322" s="10">
        <v>6794085.3708545975</v>
      </c>
      <c r="N322" s="10">
        <v>7964719.5396766337</v>
      </c>
      <c r="O322" s="52">
        <v>170.33730114905924</v>
      </c>
      <c r="P322" s="10">
        <v>536158883.57379156</v>
      </c>
      <c r="Q322" s="10">
        <v>2641176.7663733573</v>
      </c>
      <c r="R322" s="10">
        <v>4030632.1354229748</v>
      </c>
      <c r="S322" s="10">
        <v>104.92025747943831</v>
      </c>
      <c r="T322" s="51">
        <v>32731102.8449772</v>
      </c>
      <c r="U322" s="38">
        <v>17955400897312.199</v>
      </c>
      <c r="V322" s="118">
        <v>1</v>
      </c>
      <c r="W322" s="118">
        <v>1</v>
      </c>
      <c r="X322" s="118">
        <v>1</v>
      </c>
      <c r="Y322" s="118">
        <v>1</v>
      </c>
      <c r="Z322" s="118">
        <v>1</v>
      </c>
      <c r="AA322" s="119">
        <v>1</v>
      </c>
      <c r="AB322" s="118">
        <v>1</v>
      </c>
      <c r="AC322" s="118">
        <v>1</v>
      </c>
      <c r="AD322" s="118">
        <v>1</v>
      </c>
      <c r="AE322" s="118">
        <v>1</v>
      </c>
      <c r="AF322" s="127">
        <f t="shared" si="34"/>
        <v>48.673460319655646</v>
      </c>
      <c r="AG322" s="131">
        <f t="shared" si="35"/>
        <v>40.33758475865163</v>
      </c>
      <c r="AH322" s="132">
        <f t="shared" si="36"/>
        <v>33.754136508104892</v>
      </c>
      <c r="AI322" s="133">
        <f t="shared" si="37"/>
        <v>25.41826094710089</v>
      </c>
      <c r="AJ322" s="59" t="str">
        <f>IF(head!$F$48="S460","a","c")</f>
        <v>c</v>
      </c>
      <c r="AK322" s="59">
        <f t="shared" si="38"/>
        <v>0.49</v>
      </c>
      <c r="AL322" s="14">
        <f>IF(head!F$48="S235",235,IF(head!F$48="S275",275,IF(head!F$48="S355",355,IF(head!F$48="S420",420,460))))^0.5*head!$I$40*1000/(S322*3.1416*210000^0.5)</f>
        <v>0.36535625633589558</v>
      </c>
      <c r="AM322" s="14">
        <f t="shared" si="39"/>
        <v>0.6072548798241848</v>
      </c>
      <c r="AN322" s="14">
        <f t="shared" si="40"/>
        <v>0.91549549422166088</v>
      </c>
      <c r="AO322" s="15">
        <f>IF(head!F$48="S235",235,IF(head!F$48="S275",275,IF(head!F$48="S355",355,IF(head!F$48="S420",420,460))))*AN322*J322/1000</f>
        <v>10478.494366243654</v>
      </c>
      <c r="AP322" s="44" t="str">
        <f t="shared" si="41"/>
        <v>HD 400 x 421</v>
      </c>
    </row>
    <row r="323" spans="1:42">
      <c r="A323" s="22" t="s">
        <v>861</v>
      </c>
      <c r="B323" s="30">
        <f t="shared" si="42"/>
        <v>11574.29748115144</v>
      </c>
      <c r="C323" s="23">
        <v>425</v>
      </c>
      <c r="D323" s="23">
        <v>409</v>
      </c>
      <c r="E323" s="217">
        <v>32.799999999999997</v>
      </c>
      <c r="F323" s="23">
        <v>52.6</v>
      </c>
      <c r="G323" s="23">
        <v>15</v>
      </c>
      <c r="H323" s="37">
        <v>421.61864597559702</v>
      </c>
      <c r="I323" s="10">
        <v>429.67505322353838</v>
      </c>
      <c r="J323" s="10">
        <v>53709.381652942298</v>
      </c>
      <c r="K323" s="10">
        <v>2.3946477796076939</v>
      </c>
      <c r="L323" s="51">
        <v>1595811519.1220372</v>
      </c>
      <c r="M323" s="10">
        <v>7509701.2664566459</v>
      </c>
      <c r="N323" s="10">
        <v>8880457.113511337</v>
      </c>
      <c r="O323" s="52">
        <v>172.37160345740898</v>
      </c>
      <c r="P323" s="10">
        <v>600814459.98957956</v>
      </c>
      <c r="Q323" s="10">
        <v>2937968.0195089467</v>
      </c>
      <c r="R323" s="10">
        <v>4489318.3559023878</v>
      </c>
      <c r="S323" s="10">
        <v>105.76576427144558</v>
      </c>
      <c r="T323" s="51">
        <v>43206837.102376491</v>
      </c>
      <c r="U323" s="38">
        <v>20583344088092</v>
      </c>
      <c r="V323" s="118">
        <v>1</v>
      </c>
      <c r="W323" s="118">
        <v>1</v>
      </c>
      <c r="X323" s="118">
        <v>1</v>
      </c>
      <c r="Y323" s="118">
        <v>1</v>
      </c>
      <c r="Z323" s="118">
        <v>1</v>
      </c>
      <c r="AA323" s="119">
        <v>1</v>
      </c>
      <c r="AB323" s="118">
        <v>1</v>
      </c>
      <c r="AC323" s="118">
        <v>1</v>
      </c>
      <c r="AD323" s="118">
        <v>1</v>
      </c>
      <c r="AE323" s="118">
        <v>1</v>
      </c>
      <c r="AF323" s="127">
        <f t="shared" si="34"/>
        <v>44.585279254960675</v>
      </c>
      <c r="AG323" s="131">
        <f t="shared" si="35"/>
        <v>36.970222305639155</v>
      </c>
      <c r="AH323" s="132">
        <f t="shared" si="36"/>
        <v>31.05602687400561</v>
      </c>
      <c r="AI323" s="133">
        <f t="shared" si="37"/>
        <v>23.440969924684094</v>
      </c>
      <c r="AJ323" s="59" t="str">
        <f>IF(head!$F$48="S460","a","c")</f>
        <v>c</v>
      </c>
      <c r="AK323" s="59">
        <f t="shared" si="38"/>
        <v>0.49</v>
      </c>
      <c r="AL323" s="14">
        <f>IF(head!F$48="S235",235,IF(head!F$48="S275",275,IF(head!F$48="S355",355,IF(head!F$48="S420",420,460))))^0.5*head!$I$40*1000/(S323*3.1416*210000^0.5)</f>
        <v>0.36243554566583858</v>
      </c>
      <c r="AM323" s="14">
        <f t="shared" si="39"/>
        <v>0.60547647106917757</v>
      </c>
      <c r="AN323" s="14">
        <f t="shared" si="40"/>
        <v>0.91701539267915344</v>
      </c>
      <c r="AO323" s="15">
        <f>IF(head!F$48="S235",235,IF(head!F$48="S275",275,IF(head!F$48="S355",355,IF(head!F$48="S420",420,460))))*AN323*J323/1000</f>
        <v>11574.29748115144</v>
      </c>
      <c r="AP323" s="44" t="str">
        <f t="shared" si="41"/>
        <v>HD 400 x 463</v>
      </c>
    </row>
    <row r="324" spans="1:42">
      <c r="A324" s="22" t="s">
        <v>862</v>
      </c>
      <c r="B324" s="30">
        <f t="shared" si="42"/>
        <v>12725.734510115353</v>
      </c>
      <c r="C324" s="23">
        <v>435</v>
      </c>
      <c r="D324" s="23">
        <v>412</v>
      </c>
      <c r="E324" s="217">
        <v>35.799999999999997</v>
      </c>
      <c r="F324" s="23">
        <v>57.4</v>
      </c>
      <c r="G324" s="23">
        <v>15</v>
      </c>
      <c r="H324" s="37">
        <v>462.78812797559698</v>
      </c>
      <c r="I324" s="10">
        <v>471.63121322353828</v>
      </c>
      <c r="J324" s="10">
        <v>58953.901652942288</v>
      </c>
      <c r="K324" s="10">
        <v>2.4206477796076937</v>
      </c>
      <c r="L324" s="51">
        <v>1801618322.4196415</v>
      </c>
      <c r="M324" s="10">
        <v>8283302.6318144435</v>
      </c>
      <c r="N324" s="10">
        <v>9877687.6918419264</v>
      </c>
      <c r="O324" s="52">
        <v>174.81356062908253</v>
      </c>
      <c r="P324" s="10">
        <v>670353369.23973906</v>
      </c>
      <c r="Q324" s="10">
        <v>3254142.5691249473</v>
      </c>
      <c r="R324" s="10">
        <v>4978352.4423818011</v>
      </c>
      <c r="S324" s="10">
        <v>106.63398070301628</v>
      </c>
      <c r="T324" s="51">
        <v>56249733.743906997</v>
      </c>
      <c r="U324" s="38">
        <v>23587259213887.398</v>
      </c>
      <c r="V324" s="118">
        <v>1</v>
      </c>
      <c r="W324" s="118">
        <v>1</v>
      </c>
      <c r="X324" s="118">
        <v>1</v>
      </c>
      <c r="Y324" s="118">
        <v>1</v>
      </c>
      <c r="Z324" s="118">
        <v>1</v>
      </c>
      <c r="AA324" s="119">
        <v>1</v>
      </c>
      <c r="AB324" s="118">
        <v>1</v>
      </c>
      <c r="AC324" s="118">
        <v>1</v>
      </c>
      <c r="AD324" s="118">
        <v>1</v>
      </c>
      <c r="AE324" s="118">
        <v>1</v>
      </c>
      <c r="AF324" s="127">
        <f t="shared" si="34"/>
        <v>41.060009799824392</v>
      </c>
      <c r="AG324" s="131">
        <f t="shared" si="35"/>
        <v>34.071498633499615</v>
      </c>
      <c r="AH324" s="132">
        <f t="shared" si="36"/>
        <v>28.734315329500422</v>
      </c>
      <c r="AI324" s="133">
        <f t="shared" si="37"/>
        <v>21.745804163175649</v>
      </c>
      <c r="AJ324" s="59" t="str">
        <f>IF(head!$F$48="S460","a","c")</f>
        <v>c</v>
      </c>
      <c r="AK324" s="59">
        <f t="shared" si="38"/>
        <v>0.49</v>
      </c>
      <c r="AL324" s="14">
        <f>IF(head!F$48="S235",235,IF(head!F$48="S275",275,IF(head!F$48="S355",355,IF(head!F$48="S420",420,460))))^0.5*head!$I$40*1000/(S324*3.1416*210000^0.5)</f>
        <v>0.35948458674957373</v>
      </c>
      <c r="AM324" s="14">
        <f t="shared" si="39"/>
        <v>0.60368830780890148</v>
      </c>
      <c r="AN324" s="14">
        <f t="shared" si="40"/>
        <v>0.91854924316903264</v>
      </c>
      <c r="AO324" s="15">
        <f>IF(head!F$48="S235",235,IF(head!F$48="S275",275,IF(head!F$48="S355",355,IF(head!F$48="S420",420,460))))*AN324*J324/1000</f>
        <v>12725.734510115353</v>
      </c>
      <c r="AP324" s="44" t="str">
        <f t="shared" si="41"/>
        <v>HD 400 x 509</v>
      </c>
    </row>
    <row r="325" spans="1:42">
      <c r="A325" s="22" t="s">
        <v>863</v>
      </c>
      <c r="B325" s="30">
        <f t="shared" si="42"/>
        <v>14038.722162029137</v>
      </c>
      <c r="C325" s="23">
        <v>446</v>
      </c>
      <c r="D325" s="23">
        <v>416</v>
      </c>
      <c r="E325" s="217">
        <v>39.1</v>
      </c>
      <c r="F325" s="23">
        <v>62.7</v>
      </c>
      <c r="G325" s="23">
        <v>15</v>
      </c>
      <c r="H325" s="37">
        <v>509.42576297559702</v>
      </c>
      <c r="I325" s="10">
        <v>519.16001322353839</v>
      </c>
      <c r="J325" s="10">
        <v>64895.001652942294</v>
      </c>
      <c r="K325" s="10">
        <v>2.4520477796076938</v>
      </c>
      <c r="L325" s="51">
        <v>2045277482.3401108</v>
      </c>
      <c r="M325" s="10">
        <v>9171647.9028704539</v>
      </c>
      <c r="N325" s="10">
        <v>11032721.161172515</v>
      </c>
      <c r="O325" s="52">
        <v>177.52948555359609</v>
      </c>
      <c r="P325" s="10">
        <v>754008889.14216602</v>
      </c>
      <c r="Q325" s="10">
        <v>3625042.7362604137</v>
      </c>
      <c r="R325" s="10">
        <v>5552262.7656091573</v>
      </c>
      <c r="S325" s="10">
        <v>107.79102681437062</v>
      </c>
      <c r="T325" s="51">
        <v>73582187.522654802</v>
      </c>
      <c r="U325" s="38">
        <v>27306416405672.102</v>
      </c>
      <c r="V325" s="118">
        <v>1</v>
      </c>
      <c r="W325" s="118">
        <v>1</v>
      </c>
      <c r="X325" s="118">
        <v>1</v>
      </c>
      <c r="Y325" s="118">
        <v>1</v>
      </c>
      <c r="Z325" s="118">
        <v>1</v>
      </c>
      <c r="AA325" s="119">
        <v>1</v>
      </c>
      <c r="AB325" s="118">
        <v>1</v>
      </c>
      <c r="AC325" s="118">
        <v>1</v>
      </c>
      <c r="AD325" s="118">
        <v>1</v>
      </c>
      <c r="AE325" s="118">
        <v>1</v>
      </c>
      <c r="AF325" s="127">
        <f t="shared" si="34"/>
        <v>37.784848095408286</v>
      </c>
      <c r="AG325" s="131">
        <f t="shared" si="35"/>
        <v>31.374493069534903</v>
      </c>
      <c r="AH325" s="132">
        <f t="shared" si="36"/>
        <v>26.565990539917571</v>
      </c>
      <c r="AI325" s="133">
        <f t="shared" si="37"/>
        <v>20.155635514044189</v>
      </c>
      <c r="AJ325" s="59" t="str">
        <f>IF(head!$F$48="S460","a","c")</f>
        <v>c</v>
      </c>
      <c r="AK325" s="59">
        <f t="shared" si="38"/>
        <v>0.49</v>
      </c>
      <c r="AL325" s="14">
        <f>IF(head!F$48="S235",235,IF(head!F$48="S275",275,IF(head!F$48="S355",355,IF(head!F$48="S420",420,460))))^0.5*head!$I$40*1000/(S325*3.1416*210000^0.5)</f>
        <v>0.35562582173468321</v>
      </c>
      <c r="AM325" s="14">
        <f t="shared" si="39"/>
        <v>0.60136318886723172</v>
      </c>
      <c r="AN325" s="14">
        <f t="shared" si="40"/>
        <v>0.92055230327540394</v>
      </c>
      <c r="AO325" s="15">
        <f>IF(head!F$48="S235",235,IF(head!F$48="S275",275,IF(head!F$48="S355",355,IF(head!F$48="S420",420,460))))*AN325*J325/1000</f>
        <v>14038.722162029137</v>
      </c>
      <c r="AP325" s="44" t="str">
        <f t="shared" si="41"/>
        <v>HD 400 x 551</v>
      </c>
    </row>
    <row r="326" spans="1:42">
      <c r="A326" s="22" t="s">
        <v>864</v>
      </c>
      <c r="B326" s="30">
        <f t="shared" si="42"/>
        <v>15191.520527603187</v>
      </c>
      <c r="C326" s="23">
        <v>455</v>
      </c>
      <c r="D326" s="23">
        <v>418</v>
      </c>
      <c r="E326" s="217">
        <v>42</v>
      </c>
      <c r="F326" s="23">
        <v>67.599999999999994</v>
      </c>
      <c r="G326" s="23">
        <v>15</v>
      </c>
      <c r="H326" s="37">
        <v>550.58598197559706</v>
      </c>
      <c r="I326" s="10">
        <v>561.10673322353841</v>
      </c>
      <c r="J326" s="10">
        <v>70138.341652942298</v>
      </c>
      <c r="K326" s="10">
        <v>2.4722477796076938</v>
      </c>
      <c r="L326" s="51">
        <v>2261101972.8452373</v>
      </c>
      <c r="M326" s="10">
        <v>9938909.7707482949</v>
      </c>
      <c r="N326" s="10">
        <v>12050776.965511337</v>
      </c>
      <c r="O326" s="52">
        <v>179.54872597371815</v>
      </c>
      <c r="P326" s="10">
        <v>824947349.86685789</v>
      </c>
      <c r="Q326" s="10">
        <v>3947116.5065399893</v>
      </c>
      <c r="R326" s="10">
        <v>6051406.0995059218</v>
      </c>
      <c r="S326" s="10">
        <v>108.45145157741075</v>
      </c>
      <c r="T326" s="51">
        <v>92037721.736378014</v>
      </c>
      <c r="U326" s="38">
        <v>30484606905384.102</v>
      </c>
      <c r="V326" s="118">
        <v>1</v>
      </c>
      <c r="W326" s="118">
        <v>1</v>
      </c>
      <c r="X326" s="118">
        <v>1</v>
      </c>
      <c r="Y326" s="118">
        <v>1</v>
      </c>
      <c r="Z326" s="118">
        <v>1</v>
      </c>
      <c r="AA326" s="119">
        <v>1</v>
      </c>
      <c r="AB326" s="118">
        <v>1</v>
      </c>
      <c r="AC326" s="118">
        <v>1</v>
      </c>
      <c r="AD326" s="118">
        <v>1</v>
      </c>
      <c r="AE326" s="118">
        <v>1</v>
      </c>
      <c r="AF326" s="127">
        <f t="shared" si="34"/>
        <v>35.248164147376635</v>
      </c>
      <c r="AG326" s="131">
        <f t="shared" si="35"/>
        <v>29.288513688739577</v>
      </c>
      <c r="AH326" s="132">
        <f t="shared" si="36"/>
        <v>24.893659571244729</v>
      </c>
      <c r="AI326" s="133">
        <f t="shared" si="37"/>
        <v>18.934009112607676</v>
      </c>
      <c r="AJ326" s="59" t="str">
        <f>IF(head!$F$48="S460","a","c")</f>
        <v>c</v>
      </c>
      <c r="AK326" s="59">
        <f t="shared" si="38"/>
        <v>0.49</v>
      </c>
      <c r="AL326" s="14">
        <f>IF(head!F$48="S235",235,IF(head!F$48="S275",275,IF(head!F$48="S355",355,IF(head!F$48="S420",420,460))))^0.5*head!$I$40*1000/(S326*3.1416*210000^0.5)</f>
        <v>0.35346020665407335</v>
      </c>
      <c r="AM326" s="14">
        <f t="shared" si="39"/>
        <v>0.60006480947421803</v>
      </c>
      <c r="AN326" s="14">
        <f t="shared" si="40"/>
        <v>0.92167517336582061</v>
      </c>
      <c r="AO326" s="15">
        <f>IF(head!F$48="S235",235,IF(head!F$48="S275",275,IF(head!F$48="S355",355,IF(head!F$48="S420",420,460))))*AN326*J326/1000</f>
        <v>15191.520527603187</v>
      </c>
      <c r="AP326" s="44" t="str">
        <f t="shared" si="41"/>
        <v>HD 400 x 592</v>
      </c>
    </row>
    <row r="327" spans="1:42">
      <c r="A327" s="22" t="s">
        <v>865</v>
      </c>
      <c r="B327" s="30">
        <f t="shared" si="42"/>
        <v>16375.209561377944</v>
      </c>
      <c r="C327" s="23">
        <v>465</v>
      </c>
      <c r="D327" s="23">
        <v>421</v>
      </c>
      <c r="E327" s="217">
        <v>45</v>
      </c>
      <c r="F327" s="23">
        <v>72.3</v>
      </c>
      <c r="G327" s="23">
        <v>15</v>
      </c>
      <c r="H327" s="37">
        <v>592.57877197559708</v>
      </c>
      <c r="I327" s="10">
        <v>603.90193322353832</v>
      </c>
      <c r="J327" s="10">
        <v>75487.741652942292</v>
      </c>
      <c r="K327" s="10">
        <v>2.4982477796076936</v>
      </c>
      <c r="L327" s="51">
        <v>2501608024.6906261</v>
      </c>
      <c r="M327" s="10">
        <v>10759604.40727151</v>
      </c>
      <c r="N327" s="10">
        <v>13138296.37800722</v>
      </c>
      <c r="O327" s="52">
        <v>182.04192287927572</v>
      </c>
      <c r="P327" s="10">
        <v>901716087.21742809</v>
      </c>
      <c r="Q327" s="10">
        <v>4283686.8751421766</v>
      </c>
      <c r="R327" s="10">
        <v>6574457.4619853357</v>
      </c>
      <c r="S327" s="10">
        <v>109.29409353787103</v>
      </c>
      <c r="T327" s="51">
        <v>112949783.801818</v>
      </c>
      <c r="U327" s="38">
        <v>34196606768168.5</v>
      </c>
      <c r="V327" s="118">
        <v>1</v>
      </c>
      <c r="W327" s="118">
        <v>1</v>
      </c>
      <c r="X327" s="118">
        <v>1</v>
      </c>
      <c r="Y327" s="118">
        <v>1</v>
      </c>
      <c r="Z327" s="118">
        <v>1</v>
      </c>
      <c r="AA327" s="119">
        <v>1</v>
      </c>
      <c r="AB327" s="118">
        <v>1</v>
      </c>
      <c r="AC327" s="118">
        <v>1</v>
      </c>
      <c r="AD327" s="118">
        <v>1</v>
      </c>
      <c r="AE327" s="118">
        <v>1</v>
      </c>
      <c r="AF327" s="127">
        <f t="shared" si="34"/>
        <v>33.094747900837746</v>
      </c>
      <c r="AG327" s="131">
        <f t="shared" si="35"/>
        <v>27.517683455916828</v>
      </c>
      <c r="AH327" s="132">
        <f t="shared" si="36"/>
        <v>23.474009967695629</v>
      </c>
      <c r="AI327" s="133">
        <f t="shared" si="37"/>
        <v>17.896945522774718</v>
      </c>
      <c r="AJ327" s="59" t="str">
        <f>IF(head!$F$48="S460","a","c")</f>
        <v>c</v>
      </c>
      <c r="AK327" s="59">
        <f t="shared" si="38"/>
        <v>0.49</v>
      </c>
      <c r="AL327" s="14">
        <f>IF(head!F$48="S235",235,IF(head!F$48="S275",275,IF(head!F$48="S355",355,IF(head!F$48="S420",420,460))))^0.5*head!$I$40*1000/(S327*3.1416*210000^0.5)</f>
        <v>0.35073507859052899</v>
      </c>
      <c r="AM327" s="14">
        <f t="shared" si="39"/>
        <v>0.59843764193163196</v>
      </c>
      <c r="AN327" s="14">
        <f t="shared" si="40"/>
        <v>0.92308686534482176</v>
      </c>
      <c r="AO327" s="15">
        <f>IF(head!F$48="S235",235,IF(head!F$48="S275",275,IF(head!F$48="S355",355,IF(head!F$48="S420",420,460))))*AN327*J327/1000</f>
        <v>16375.209561377944</v>
      </c>
      <c r="AP327" s="44" t="str">
        <f t="shared" si="41"/>
        <v>HD 400 x 634</v>
      </c>
    </row>
    <row r="328" spans="1:42">
      <c r="A328" s="22" t="s">
        <v>866</v>
      </c>
      <c r="B328" s="30">
        <f t="shared" si="42"/>
        <v>17557.41360688287</v>
      </c>
      <c r="C328" s="23">
        <v>474</v>
      </c>
      <c r="D328" s="23">
        <v>424</v>
      </c>
      <c r="E328" s="217">
        <v>47.6</v>
      </c>
      <c r="F328" s="23">
        <v>77.099999999999994</v>
      </c>
      <c r="G328" s="23">
        <v>15</v>
      </c>
      <c r="H328" s="37">
        <v>634.25190997559707</v>
      </c>
      <c r="I328" s="10">
        <v>646.3713732235384</v>
      </c>
      <c r="J328" s="10">
        <v>80796.421652942299</v>
      </c>
      <c r="K328" s="10">
        <v>2.523047779607694</v>
      </c>
      <c r="L328" s="51">
        <v>2741711671.7321706</v>
      </c>
      <c r="M328" s="10">
        <v>11568403.678194813</v>
      </c>
      <c r="N328" s="10">
        <v>14222093.261511337</v>
      </c>
      <c r="O328" s="52">
        <v>184.2106890050087</v>
      </c>
      <c r="P328" s="10">
        <v>982509667.97838342</v>
      </c>
      <c r="Q328" s="10">
        <v>4634479.56593577</v>
      </c>
      <c r="R328" s="10">
        <v>7116756.2081341613</v>
      </c>
      <c r="S328" s="10">
        <v>110.27380312596497</v>
      </c>
      <c r="T328" s="51">
        <v>136819844.798094</v>
      </c>
      <c r="U328" s="38">
        <v>38029428909373.602</v>
      </c>
      <c r="V328" s="118">
        <v>1</v>
      </c>
      <c r="W328" s="118">
        <v>1</v>
      </c>
      <c r="X328" s="118">
        <v>1</v>
      </c>
      <c r="Y328" s="118">
        <v>1</v>
      </c>
      <c r="Z328" s="118">
        <v>1</v>
      </c>
      <c r="AA328" s="119">
        <v>1</v>
      </c>
      <c r="AB328" s="118">
        <v>1</v>
      </c>
      <c r="AC328" s="118">
        <v>1</v>
      </c>
      <c r="AD328" s="118">
        <v>1</v>
      </c>
      <c r="AE328" s="118">
        <v>1</v>
      </c>
      <c r="AF328" s="127">
        <f t="shared" si="34"/>
        <v>31.227221800061169</v>
      </c>
      <c r="AG328" s="131">
        <f t="shared" si="35"/>
        <v>25.97946464292772</v>
      </c>
      <c r="AH328" s="132">
        <f t="shared" si="36"/>
        <v>22.228707203329428</v>
      </c>
      <c r="AI328" s="133">
        <f t="shared" si="37"/>
        <v>16.980950046195975</v>
      </c>
      <c r="AJ328" s="59" t="str">
        <f>IF(head!$F$48="S460","a","c")</f>
        <v>c</v>
      </c>
      <c r="AK328" s="59">
        <f t="shared" si="38"/>
        <v>0.49</v>
      </c>
      <c r="AL328" s="14">
        <f>IF(head!F$48="S235",235,IF(head!F$48="S275",275,IF(head!F$48="S355",355,IF(head!F$48="S420",420,460))))^0.5*head!$I$40*1000/(S328*3.1416*210000^0.5)</f>
        <v>0.34761903008548645</v>
      </c>
      <c r="AM328" s="14">
        <f t="shared" si="39"/>
        <v>0.59658615740973131</v>
      </c>
      <c r="AN328" s="14">
        <f t="shared" si="40"/>
        <v>0.92469934681123855</v>
      </c>
      <c r="AO328" s="15">
        <f>IF(head!F$48="S235",235,IF(head!F$48="S275",275,IF(head!F$48="S355",355,IF(head!F$48="S420",420,460))))*AN328*J328/1000</f>
        <v>17557.41360688287</v>
      </c>
      <c r="AP328" s="44" t="str">
        <f t="shared" si="41"/>
        <v>HD 400 x 677</v>
      </c>
    </row>
    <row r="329" spans="1:42">
      <c r="A329" s="22" t="s">
        <v>867</v>
      </c>
      <c r="B329" s="30">
        <f t="shared" si="42"/>
        <v>18794.477626718559</v>
      </c>
      <c r="C329" s="23">
        <v>483</v>
      </c>
      <c r="D329" s="23">
        <v>428</v>
      </c>
      <c r="E329" s="217">
        <v>51.2</v>
      </c>
      <c r="F329" s="23">
        <v>81.5</v>
      </c>
      <c r="G329" s="23">
        <v>15</v>
      </c>
      <c r="H329" s="37">
        <v>677.77796197559701</v>
      </c>
      <c r="I329" s="10">
        <v>690.72913322353838</v>
      </c>
      <c r="J329" s="10">
        <v>86341.1416529423</v>
      </c>
      <c r="K329" s="10">
        <v>2.5498477796076937</v>
      </c>
      <c r="L329" s="51">
        <v>2994695445.4710894</v>
      </c>
      <c r="M329" s="10">
        <v>12400395.219341984</v>
      </c>
      <c r="N329" s="10">
        <v>15346098.539676633</v>
      </c>
      <c r="O329" s="52">
        <v>186.23763056001982</v>
      </c>
      <c r="P329" s="10">
        <v>1068713260.2730219</v>
      </c>
      <c r="Q329" s="10">
        <v>4993987.1975374855</v>
      </c>
      <c r="R329" s="10">
        <v>7680054.7511094576</v>
      </c>
      <c r="S329" s="10">
        <v>111.25555526274871</v>
      </c>
      <c r="T329" s="51">
        <v>163548798.080246</v>
      </c>
      <c r="U329" s="38">
        <v>42243255273690.5</v>
      </c>
      <c r="V329" s="118">
        <v>1</v>
      </c>
      <c r="W329" s="118">
        <v>1</v>
      </c>
      <c r="X329" s="118">
        <v>1</v>
      </c>
      <c r="Y329" s="118">
        <v>1</v>
      </c>
      <c r="Z329" s="118">
        <v>1</v>
      </c>
      <c r="AA329" s="119">
        <v>1</v>
      </c>
      <c r="AB329" s="118">
        <v>1</v>
      </c>
      <c r="AC329" s="118">
        <v>1</v>
      </c>
      <c r="AD329" s="118">
        <v>1</v>
      </c>
      <c r="AE329" s="118">
        <v>1</v>
      </c>
      <c r="AF329" s="127">
        <f t="shared" si="34"/>
        <v>29.53224535595194</v>
      </c>
      <c r="AG329" s="131">
        <f t="shared" si="35"/>
        <v>24.575164735911109</v>
      </c>
      <c r="AH329" s="132">
        <f t="shared" si="36"/>
        <v>21.102338527370058</v>
      </c>
      <c r="AI329" s="133">
        <f t="shared" si="37"/>
        <v>16.145257907329231</v>
      </c>
      <c r="AJ329" s="59" t="str">
        <f>IF(head!$F$48="S460","a","c")</f>
        <v>c</v>
      </c>
      <c r="AK329" s="59">
        <f t="shared" si="38"/>
        <v>0.49</v>
      </c>
      <c r="AL329" s="14">
        <f>IF(head!F$48="S235",235,IF(head!F$48="S275",275,IF(head!F$48="S355",355,IF(head!F$48="S420",420,460))))^0.5*head!$I$40*1000/(S329*3.1416*210000^0.5)</f>
        <v>0.34455153628917995</v>
      </c>
      <c r="AM329" s="14">
        <f t="shared" si="39"/>
        <v>0.59477300697046609</v>
      </c>
      <c r="AN329" s="14">
        <f t="shared" si="40"/>
        <v>0.92628495533105448</v>
      </c>
      <c r="AO329" s="15">
        <f>IF(head!F$48="S235",235,IF(head!F$48="S275",275,IF(head!F$48="S355",355,IF(head!F$48="S420",420,460))))*AN329*J329/1000</f>
        <v>18794.477626718559</v>
      </c>
      <c r="AP329" s="44" t="str">
        <f t="shared" si="41"/>
        <v>HD 400 x 744</v>
      </c>
    </row>
    <row r="330" spans="1:42">
      <c r="A330" s="22" t="s">
        <v>868</v>
      </c>
      <c r="B330" s="30">
        <f t="shared" si="42"/>
        <v>20679.96436009329</v>
      </c>
      <c r="C330" s="23">
        <v>498</v>
      </c>
      <c r="D330" s="23">
        <v>432</v>
      </c>
      <c r="E330" s="217">
        <v>55.6</v>
      </c>
      <c r="F330" s="23">
        <v>88.9</v>
      </c>
      <c r="G330" s="23">
        <v>15</v>
      </c>
      <c r="H330" s="37">
        <v>744.22601397559697</v>
      </c>
      <c r="I330" s="10">
        <v>758.44689322353838</v>
      </c>
      <c r="J330" s="10">
        <v>94805.861652942302</v>
      </c>
      <c r="K330" s="10">
        <v>2.5870477796076941</v>
      </c>
      <c r="L330" s="51">
        <v>3421211501.4461756</v>
      </c>
      <c r="M330" s="10">
        <v>13739805.226691466</v>
      </c>
      <c r="N330" s="10">
        <v>17166818.289841928</v>
      </c>
      <c r="O330" s="52">
        <v>189.96446411303074</v>
      </c>
      <c r="P330" s="10">
        <v>1199318164.1104372</v>
      </c>
      <c r="Q330" s="10">
        <v>5552398.9079186907</v>
      </c>
      <c r="R330" s="10">
        <v>8548916.6307459325</v>
      </c>
      <c r="S330" s="10">
        <v>112.47334483641733</v>
      </c>
      <c r="T330" s="51">
        <v>212385660.12576699</v>
      </c>
      <c r="U330" s="38">
        <v>49118635442242.203</v>
      </c>
      <c r="V330" s="118">
        <v>1</v>
      </c>
      <c r="W330" s="118">
        <v>1</v>
      </c>
      <c r="X330" s="118">
        <v>1</v>
      </c>
      <c r="Y330" s="118">
        <v>1</v>
      </c>
      <c r="Z330" s="118">
        <v>1</v>
      </c>
      <c r="AA330" s="119">
        <v>1</v>
      </c>
      <c r="AB330" s="118">
        <v>1</v>
      </c>
      <c r="AC330" s="118">
        <v>1</v>
      </c>
      <c r="AD330" s="118">
        <v>1</v>
      </c>
      <c r="AE330" s="118">
        <v>1</v>
      </c>
      <c r="AF330" s="127">
        <f t="shared" si="34"/>
        <v>27.287846284000363</v>
      </c>
      <c r="AG330" s="131">
        <f t="shared" si="35"/>
        <v>22.731166006345898</v>
      </c>
      <c r="AH330" s="132">
        <f t="shared" si="36"/>
        <v>19.619040084345617</v>
      </c>
      <c r="AI330" s="133">
        <f t="shared" si="37"/>
        <v>15.06235980669115</v>
      </c>
      <c r="AJ330" s="59" t="str">
        <f>IF(head!$F$48="S460","a","c")</f>
        <v>c</v>
      </c>
      <c r="AK330" s="59">
        <f t="shared" si="38"/>
        <v>0.49</v>
      </c>
      <c r="AL330" s="14">
        <f>IF(head!F$48="S235",235,IF(head!F$48="S275",275,IF(head!F$48="S355",355,IF(head!F$48="S420",420,460))))^0.5*head!$I$40*1000/(S330*3.1416*210000^0.5)</f>
        <v>0.34082095221973019</v>
      </c>
      <c r="AM330" s="14">
        <f t="shared" si="39"/>
        <v>0.59258059402981567</v>
      </c>
      <c r="AN330" s="14">
        <f t="shared" si="40"/>
        <v>0.92821104947039357</v>
      </c>
      <c r="AO330" s="15">
        <f>IF(head!F$48="S235",235,IF(head!F$48="S275",275,IF(head!F$48="S355",355,IF(head!F$48="S420",420,460))))*AN330*J330/1000</f>
        <v>20679.96436009329</v>
      </c>
      <c r="AP330" s="44" t="str">
        <f t="shared" si="41"/>
        <v>HD 400 x 818</v>
      </c>
    </row>
    <row r="331" spans="1:42">
      <c r="A331" s="22" t="s">
        <v>869</v>
      </c>
      <c r="B331" s="30">
        <f t="shared" si="42"/>
        <v>22814.467339216448</v>
      </c>
      <c r="C331" s="23">
        <v>514</v>
      </c>
      <c r="D331" s="23">
        <v>437</v>
      </c>
      <c r="E331" s="217">
        <v>60.5</v>
      </c>
      <c r="F331" s="23">
        <v>97</v>
      </c>
      <c r="G331" s="23">
        <v>15</v>
      </c>
      <c r="H331" s="37">
        <v>818.999461975597</v>
      </c>
      <c r="I331" s="10">
        <v>834.64913322353834</v>
      </c>
      <c r="J331" s="10">
        <v>104331.1416529423</v>
      </c>
      <c r="K331" s="10">
        <v>2.6292477796076938</v>
      </c>
      <c r="L331" s="51">
        <v>3921909803.1377559</v>
      </c>
      <c r="M331" s="10">
        <v>15260349.428551579</v>
      </c>
      <c r="N331" s="10">
        <v>19255268.539676633</v>
      </c>
      <c r="O331" s="52">
        <v>193.8839329654308</v>
      </c>
      <c r="P331" s="10">
        <v>1355288943.990397</v>
      </c>
      <c r="Q331" s="10">
        <v>6202695.3958370583</v>
      </c>
      <c r="R331" s="10">
        <v>9561306.15979564</v>
      </c>
      <c r="S331" s="10">
        <v>113.97483388333497</v>
      </c>
      <c r="T331" s="51">
        <v>276668637.65667403</v>
      </c>
      <c r="U331" s="38">
        <v>57532855427862</v>
      </c>
      <c r="V331" s="118">
        <v>1</v>
      </c>
      <c r="W331" s="118">
        <v>1</v>
      </c>
      <c r="X331" s="118">
        <v>1</v>
      </c>
      <c r="Y331" s="118">
        <v>1</v>
      </c>
      <c r="Z331" s="118">
        <v>1</v>
      </c>
      <c r="AA331" s="119">
        <v>1</v>
      </c>
      <c r="AB331" s="118">
        <v>1</v>
      </c>
      <c r="AC331" s="118">
        <v>1</v>
      </c>
      <c r="AD331" s="118">
        <v>1</v>
      </c>
      <c r="AE331" s="118">
        <v>1</v>
      </c>
      <c r="AF331" s="127">
        <f t="shared" si="34"/>
        <v>25.200987336589208</v>
      </c>
      <c r="AG331" s="131">
        <f t="shared" si="35"/>
        <v>21.012400946403989</v>
      </c>
      <c r="AH331" s="132">
        <f t="shared" si="36"/>
        <v>18.230414906481194</v>
      </c>
      <c r="AI331" s="133">
        <f t="shared" si="37"/>
        <v>14.041828516295976</v>
      </c>
      <c r="AJ331" s="59" t="str">
        <f>IF(head!$F$48="S460","a","c")</f>
        <v>c</v>
      </c>
      <c r="AK331" s="59">
        <f t="shared" si="38"/>
        <v>0.49</v>
      </c>
      <c r="AL331" s="14">
        <f>IF(head!F$48="S235",235,IF(head!F$48="S275",275,IF(head!F$48="S355",355,IF(head!F$48="S420",420,460))))^0.5*head!$I$40*1000/(S331*3.1416*210000^0.5)</f>
        <v>0.33633102308992091</v>
      </c>
      <c r="AM331" s="14">
        <f t="shared" si="39"/>
        <v>0.58996037920338706</v>
      </c>
      <c r="AN331" s="14">
        <f t="shared" si="40"/>
        <v>0.93052599830923732</v>
      </c>
      <c r="AO331" s="15">
        <f>IF(head!F$48="S235",235,IF(head!F$48="S275",275,IF(head!F$48="S355",355,IF(head!F$48="S420",420,460))))*AN331*J331/1000</f>
        <v>22814.467339216448</v>
      </c>
      <c r="AP331" s="44" t="str">
        <f t="shared" si="41"/>
        <v>HD 400 x 900</v>
      </c>
    </row>
    <row r="332" spans="1:42">
      <c r="A332" s="22" t="s">
        <v>870</v>
      </c>
      <c r="B332" s="30">
        <f t="shared" si="42"/>
        <v>25192.074267074135</v>
      </c>
      <c r="C332" s="23">
        <v>531</v>
      </c>
      <c r="D332" s="23">
        <v>442</v>
      </c>
      <c r="E332" s="217">
        <v>65.900000000000006</v>
      </c>
      <c r="F332" s="23">
        <v>106</v>
      </c>
      <c r="G332" s="23">
        <v>15</v>
      </c>
      <c r="H332" s="37">
        <v>902.1160469755971</v>
      </c>
      <c r="I332" s="10">
        <v>919.35393322353843</v>
      </c>
      <c r="J332" s="10">
        <v>114919.24165294231</v>
      </c>
      <c r="K332" s="10">
        <v>2.6724477796076935</v>
      </c>
      <c r="L332" s="51">
        <v>4502039423.7251596</v>
      </c>
      <c r="M332" s="10">
        <v>16956833.987665385</v>
      </c>
      <c r="N332" s="10">
        <v>21618771.443850163</v>
      </c>
      <c r="O332" s="52">
        <v>197.92847164036868</v>
      </c>
      <c r="P332" s="10">
        <v>1533396306.1643605</v>
      </c>
      <c r="Q332" s="10">
        <v>6938444.8242731243</v>
      </c>
      <c r="R332" s="10">
        <v>10707642.239758583</v>
      </c>
      <c r="S332" s="10">
        <v>115.51299136700159</v>
      </c>
      <c r="T332" s="51">
        <v>361637519.331653</v>
      </c>
      <c r="U332" s="38">
        <v>67421067605640.102</v>
      </c>
      <c r="V332" s="118">
        <v>1</v>
      </c>
      <c r="W332" s="118">
        <v>1</v>
      </c>
      <c r="X332" s="118">
        <v>1</v>
      </c>
      <c r="Y332" s="118">
        <v>1</v>
      </c>
      <c r="Z332" s="118">
        <v>1</v>
      </c>
      <c r="AA332" s="119">
        <v>1</v>
      </c>
      <c r="AB332" s="118">
        <v>1</v>
      </c>
      <c r="AC332" s="118">
        <v>1</v>
      </c>
      <c r="AD332" s="118">
        <v>1</v>
      </c>
      <c r="AE332" s="118">
        <v>1</v>
      </c>
      <c r="AF332" s="127">
        <f t="shared" si="34"/>
        <v>23.255007091662879</v>
      </c>
      <c r="AG332" s="131">
        <f t="shared" si="35"/>
        <v>19.408827864907746</v>
      </c>
      <c r="AH332" s="132">
        <f t="shared" si="36"/>
        <v>16.93363071327034</v>
      </c>
      <c r="AI332" s="133">
        <f t="shared" si="37"/>
        <v>13.087451486515207</v>
      </c>
      <c r="AJ332" s="59" t="str">
        <f>IF(head!$F$48="S460","a","c")</f>
        <v>c</v>
      </c>
      <c r="AK332" s="59">
        <f t="shared" si="38"/>
        <v>0.49</v>
      </c>
      <c r="AL332" s="14">
        <f>IF(head!F$48="S235",235,IF(head!F$48="S275",275,IF(head!F$48="S355",355,IF(head!F$48="S420",420,460))))^0.5*head!$I$40*1000/(S332*3.1416*210000^0.5)</f>
        <v>0.331852478520753</v>
      </c>
      <c r="AM332" s="14">
        <f t="shared" si="39"/>
        <v>0.58736689098776784</v>
      </c>
      <c r="AN332" s="14">
        <f t="shared" si="40"/>
        <v>0.93283173895150762</v>
      </c>
      <c r="AO332" s="15">
        <f>IF(head!F$48="S235",235,IF(head!F$48="S275",275,IF(head!F$48="S355",355,IF(head!F$48="S420",420,460))))*AN332*J332/1000</f>
        <v>25192.074267074135</v>
      </c>
      <c r="AP332" s="44" t="str">
        <f t="shared" si="41"/>
        <v>HD 400 x 990</v>
      </c>
    </row>
    <row r="333" spans="1:42">
      <c r="A333" s="22" t="s">
        <v>871</v>
      </c>
      <c r="B333" s="30">
        <f t="shared" si="42"/>
        <v>27746.234585330079</v>
      </c>
      <c r="C333" s="23">
        <v>550</v>
      </c>
      <c r="D333" s="23">
        <v>448</v>
      </c>
      <c r="E333" s="217">
        <v>71.900000000000006</v>
      </c>
      <c r="F333" s="23">
        <v>115</v>
      </c>
      <c r="G333" s="23">
        <v>15</v>
      </c>
      <c r="H333" s="37">
        <v>990.99296197559704</v>
      </c>
      <c r="I333" s="10">
        <v>1009.9291332235384</v>
      </c>
      <c r="J333" s="10">
        <v>126241.1416529423</v>
      </c>
      <c r="K333" s="10">
        <v>2.7224477796076934</v>
      </c>
      <c r="L333" s="51">
        <v>5189070642.4710903</v>
      </c>
      <c r="M333" s="10">
        <v>18869347.790803965</v>
      </c>
      <c r="N333" s="10">
        <v>24282095.539676633</v>
      </c>
      <c r="O333" s="52">
        <v>202.74228404818635</v>
      </c>
      <c r="P333" s="10">
        <v>1733590053.3577051</v>
      </c>
      <c r="Q333" s="10">
        <v>7739241.3096326124</v>
      </c>
      <c r="R333" s="10">
        <v>11961639.36721741</v>
      </c>
      <c r="S333" s="10">
        <v>117.18519486984083</v>
      </c>
      <c r="T333" s="51">
        <v>465624073.16870499</v>
      </c>
      <c r="U333" s="38">
        <v>79554902606007.094</v>
      </c>
      <c r="V333" s="118">
        <v>1</v>
      </c>
      <c r="W333" s="118">
        <v>1</v>
      </c>
      <c r="X333" s="118">
        <v>1</v>
      </c>
      <c r="Y333" s="118">
        <v>1</v>
      </c>
      <c r="Z333" s="118">
        <v>1</v>
      </c>
      <c r="AA333" s="119">
        <v>1</v>
      </c>
      <c r="AB333" s="118">
        <v>1</v>
      </c>
      <c r="AC333" s="118">
        <v>1</v>
      </c>
      <c r="AD333" s="118">
        <v>1</v>
      </c>
      <c r="AE333" s="118">
        <v>1</v>
      </c>
      <c r="AF333" s="127">
        <f t="shared" si="34"/>
        <v>21.565455951690861</v>
      </c>
      <c r="AG333" s="131">
        <f t="shared" si="35"/>
        <v>18.016692100745772</v>
      </c>
      <c r="AH333" s="132">
        <f t="shared" si="36"/>
        <v>15.811010371621425</v>
      </c>
      <c r="AI333" s="133">
        <f t="shared" si="37"/>
        <v>12.262246520676335</v>
      </c>
      <c r="AJ333" s="59" t="str">
        <f>IF(head!$F$48="S460","a","c")</f>
        <v>c</v>
      </c>
      <c r="AK333" s="59">
        <f t="shared" si="38"/>
        <v>0.49</v>
      </c>
      <c r="AL333" s="14">
        <f>IF(head!F$48="S235",235,IF(head!F$48="S275",275,IF(head!F$48="S355",355,IF(head!F$48="S420",420,460))))^0.5*head!$I$40*1000/(S333*3.1416*210000^0.5)</f>
        <v>0.32711702642183688</v>
      </c>
      <c r="AM333" s="14">
        <f t="shared" si="39"/>
        <v>0.58464644596088244</v>
      </c>
      <c r="AN333" s="14">
        <f t="shared" si="40"/>
        <v>0.93526628320917349</v>
      </c>
      <c r="AO333" s="15">
        <f>IF(head!F$48="S235",235,IF(head!F$48="S275",275,IF(head!F$48="S355",355,IF(head!F$48="S420",420,460))))*AN333*J333/1000</f>
        <v>27746.234585330079</v>
      </c>
      <c r="AP333" s="44" t="str">
        <f t="shared" si="41"/>
        <v>HD 400 x 1086</v>
      </c>
    </row>
    <row r="334" spans="1:42">
      <c r="A334" s="22" t="s">
        <v>872</v>
      </c>
      <c r="B334" s="30">
        <f t="shared" si="42"/>
        <v>30540.653218860996</v>
      </c>
      <c r="C334" s="23">
        <v>569</v>
      </c>
      <c r="D334" s="23">
        <v>454</v>
      </c>
      <c r="E334" s="217">
        <v>78</v>
      </c>
      <c r="F334" s="23">
        <v>125</v>
      </c>
      <c r="G334" s="23">
        <v>15</v>
      </c>
      <c r="H334" s="37">
        <v>1087.8148619755968</v>
      </c>
      <c r="I334" s="10">
        <v>1108.6011332235385</v>
      </c>
      <c r="J334" s="10">
        <v>138575.14165294229</v>
      </c>
      <c r="K334" s="10">
        <v>2.7722477796076936</v>
      </c>
      <c r="L334" s="51">
        <v>5957232727.0501595</v>
      </c>
      <c r="M334" s="10">
        <v>20939306.597715851</v>
      </c>
      <c r="N334" s="10">
        <v>27211498.468850162</v>
      </c>
      <c r="O334" s="52">
        <v>207.33834028817935</v>
      </c>
      <c r="P334" s="10">
        <v>1962476947.6112909</v>
      </c>
      <c r="Q334" s="10">
        <v>8645272.8969660401</v>
      </c>
      <c r="R334" s="10">
        <v>13375628.649258884</v>
      </c>
      <c r="S334" s="10">
        <v>119.00346761471562</v>
      </c>
      <c r="T334" s="51">
        <v>600063068.37679505</v>
      </c>
      <c r="U334" s="38">
        <v>93472935065964</v>
      </c>
      <c r="V334" s="118">
        <v>1</v>
      </c>
      <c r="W334" s="118">
        <v>1</v>
      </c>
      <c r="X334" s="118">
        <v>1</v>
      </c>
      <c r="Y334" s="118">
        <v>1</v>
      </c>
      <c r="Z334" s="118">
        <v>1</v>
      </c>
      <c r="AA334" s="119">
        <v>1</v>
      </c>
      <c r="AB334" s="118">
        <v>1</v>
      </c>
      <c r="AC334" s="118">
        <v>1</v>
      </c>
      <c r="AD334" s="118">
        <v>1</v>
      </c>
      <c r="AE334" s="118">
        <v>1</v>
      </c>
      <c r="AF334" s="127">
        <f t="shared" si="34"/>
        <v>20.005375758884039</v>
      </c>
      <c r="AG334" s="131">
        <f t="shared" si="35"/>
        <v>16.729174886313182</v>
      </c>
      <c r="AH334" s="132">
        <f t="shared" si="36"/>
        <v>14.76455283101317</v>
      </c>
      <c r="AI334" s="133">
        <f t="shared" si="37"/>
        <v>11.488351958442308</v>
      </c>
      <c r="AJ334" s="59" t="str">
        <f>IF(head!$F$48="S460","a","c")</f>
        <v>c</v>
      </c>
      <c r="AK334" s="59">
        <f t="shared" si="38"/>
        <v>0.49</v>
      </c>
      <c r="AL334" s="14">
        <f>IF(head!F$48="S235",235,IF(head!F$48="S275",275,IF(head!F$48="S355",355,IF(head!F$48="S420",420,460))))^0.5*head!$I$40*1000/(S334*3.1416*210000^0.5)</f>
        <v>0.32211895379883576</v>
      </c>
      <c r="AM334" s="14">
        <f t="shared" si="39"/>
        <v>0.58179945387894305</v>
      </c>
      <c r="AN334" s="14">
        <f t="shared" si="40"/>
        <v>0.93783217475411396</v>
      </c>
      <c r="AO334" s="15">
        <f>IF(head!F$48="S235",235,IF(head!F$48="S275",275,IF(head!F$48="S355",355,IF(head!F$48="S420",420,460))))*AN334*J334/1000</f>
        <v>30540.653218860996</v>
      </c>
      <c r="AP334" s="44" t="s">
        <v>137</v>
      </c>
    </row>
    <row r="335" spans="1:42" s="263" customFormat="1">
      <c r="A335" s="264" t="s">
        <v>56</v>
      </c>
      <c r="B335" s="252">
        <v>0</v>
      </c>
      <c r="C335" s="265"/>
      <c r="D335" s="265"/>
      <c r="E335" s="266"/>
      <c r="F335" s="265"/>
      <c r="G335" s="265"/>
      <c r="H335" s="267"/>
      <c r="I335" s="268"/>
      <c r="J335" s="268"/>
      <c r="K335" s="268"/>
      <c r="L335" s="269"/>
      <c r="M335" s="268"/>
      <c r="N335" s="268"/>
      <c r="O335" s="270"/>
      <c r="P335" s="268"/>
      <c r="Q335" s="268"/>
      <c r="R335" s="268"/>
      <c r="S335" s="268"/>
      <c r="T335" s="269"/>
      <c r="U335" s="271"/>
      <c r="V335" s="253"/>
      <c r="W335" s="253"/>
      <c r="X335" s="253"/>
      <c r="Y335" s="253"/>
      <c r="Z335" s="253"/>
      <c r="AA335" s="254"/>
      <c r="AB335" s="253"/>
      <c r="AC335" s="253"/>
      <c r="AD335" s="253"/>
      <c r="AE335" s="253"/>
      <c r="AF335" s="255"/>
      <c r="AG335" s="256"/>
      <c r="AH335" s="257"/>
      <c r="AI335" s="258"/>
      <c r="AJ335" s="259"/>
      <c r="AK335" s="259"/>
      <c r="AL335" s="260" t="s">
        <v>35</v>
      </c>
      <c r="AM335" s="260"/>
      <c r="AN335" s="260"/>
      <c r="AO335" s="261" t="s">
        <v>40</v>
      </c>
      <c r="AP335" s="262" t="str">
        <f t="shared" ref="AP335:AP358" si="43">A336</f>
        <v>HEA 100</v>
      </c>
    </row>
    <row r="336" spans="1:42" s="263" customFormat="1">
      <c r="A336" s="264" t="s">
        <v>168</v>
      </c>
      <c r="B336" s="252">
        <f t="shared" ref="B336:B384" si="44">AO336</f>
        <v>152.66480072427271</v>
      </c>
      <c r="C336" s="265">
        <v>96</v>
      </c>
      <c r="D336" s="265">
        <v>100</v>
      </c>
      <c r="E336" s="266">
        <v>5</v>
      </c>
      <c r="F336" s="265">
        <v>8</v>
      </c>
      <c r="G336" s="265">
        <v>12</v>
      </c>
      <c r="H336" s="267">
        <v>16.670343664382099</v>
      </c>
      <c r="I336" s="268">
        <v>16.98888526306456</v>
      </c>
      <c r="J336" s="268">
        <v>2123.61065788307</v>
      </c>
      <c r="K336" s="268">
        <v>0.561398223686155</v>
      </c>
      <c r="L336" s="269">
        <v>3492251.4061307837</v>
      </c>
      <c r="M336" s="268">
        <v>72755.237627724666</v>
      </c>
      <c r="N336" s="268">
        <v>83013.098420725961</v>
      </c>
      <c r="O336" s="270">
        <v>40.552282372974467</v>
      </c>
      <c r="P336" s="268">
        <v>1338109.7911703724</v>
      </c>
      <c r="Q336" s="268">
        <v>26762.195823407448</v>
      </c>
      <c r="R336" s="268">
        <v>41140.354539304506</v>
      </c>
      <c r="S336" s="268">
        <v>25.10200583032579</v>
      </c>
      <c r="T336" s="269">
        <v>52011.697653646901</v>
      </c>
      <c r="U336" s="271">
        <v>2475143467.2709398</v>
      </c>
      <c r="V336" s="253">
        <v>1</v>
      </c>
      <c r="W336" s="253">
        <v>1</v>
      </c>
      <c r="X336" s="253">
        <v>1</v>
      </c>
      <c r="Y336" s="253">
        <v>1</v>
      </c>
      <c r="Z336" s="253">
        <v>1</v>
      </c>
      <c r="AA336" s="254">
        <v>1</v>
      </c>
      <c r="AB336" s="253">
        <v>1</v>
      </c>
      <c r="AC336" s="253">
        <v>1</v>
      </c>
      <c r="AD336" s="253">
        <v>1</v>
      </c>
      <c r="AE336" s="253">
        <v>1</v>
      </c>
      <c r="AF336" s="255">
        <f t="shared" ref="AF336:AF359" si="45">K336/J336*1000000</f>
        <v>264.36024023621502</v>
      </c>
      <c r="AG336" s="272">
        <f t="shared" ref="AG336:AG359" si="46">(K336*1000-D336)/J336*1000</f>
        <v>217.27062913976036</v>
      </c>
      <c r="AH336" s="273">
        <f>2*(C336+D336)/J336*1000</f>
        <v>184.59127549810228</v>
      </c>
      <c r="AI336" s="274">
        <f>(2*C336+D336)/J336*1000</f>
        <v>137.50166440164762</v>
      </c>
      <c r="AJ336" s="259" t="str">
        <f>IF(head!$F$48="S460","a","c")</f>
        <v>c</v>
      </c>
      <c r="AK336" s="259">
        <f t="shared" ref="AK336:AK390" si="47">IF(AJ336="a0",0.13,IF(AJ336="a",0.21,IF(AJ336="b",0.34,IF(AJ336="c",0.49,0.76))))</f>
        <v>0.49</v>
      </c>
      <c r="AL336" s="260">
        <f>IF(head!F$48="S235",235,IF(head!F$48="S275",275,IF(head!F$48="S355",355,IF(head!F$48="S420",420,460))))^0.5*head!$I$40*1000/(S336*3.1416*210000^0.5)</f>
        <v>1.5270999754201044</v>
      </c>
      <c r="AM336" s="260">
        <f t="shared" ref="AM336:AM390" si="48">0.5*(1+AK336*(AL336-0.2)+AL336^2)</f>
        <v>1.9911566614419673</v>
      </c>
      <c r="AN336" s="260">
        <f t="shared" ref="AN336:AN390" si="49">IF(AL336&lt;=0.2,1,1/(AM336+(AM336^2-AL336^2)^0.5))</f>
        <v>0.30591174869037241</v>
      </c>
      <c r="AO336" s="261">
        <f>IF(head!F$48="S235",235,IF(head!F$48="S275",275,IF(head!F$48="S355",355,IF(head!F$48="S420",420,460))))*AN336*J336/1000</f>
        <v>152.66480072427271</v>
      </c>
      <c r="AP336" s="262" t="str">
        <f t="shared" si="43"/>
        <v>HEA 120</v>
      </c>
    </row>
    <row r="337" spans="1:42" s="263" customFormat="1">
      <c r="A337" s="264" t="s">
        <v>169</v>
      </c>
      <c r="B337" s="252">
        <f t="shared" si="44"/>
        <v>239.23815119860978</v>
      </c>
      <c r="C337" s="265">
        <v>114</v>
      </c>
      <c r="D337" s="265">
        <v>120</v>
      </c>
      <c r="E337" s="266">
        <v>5</v>
      </c>
      <c r="F337" s="265">
        <v>8</v>
      </c>
      <c r="G337" s="265">
        <v>12</v>
      </c>
      <c r="H337" s="267">
        <v>19.888843664382101</v>
      </c>
      <c r="I337" s="268">
        <v>20.268885263064561</v>
      </c>
      <c r="J337" s="268">
        <v>2533.61065788307</v>
      </c>
      <c r="K337" s="268">
        <v>0.67739822368615499</v>
      </c>
      <c r="L337" s="269">
        <v>6061516.3076590467</v>
      </c>
      <c r="M337" s="268">
        <v>106342.39136243942</v>
      </c>
      <c r="N337" s="268">
        <v>119490.59434167358</v>
      </c>
      <c r="O337" s="270">
        <v>48.912594538834639</v>
      </c>
      <c r="P337" s="268">
        <v>2308963.9578370391</v>
      </c>
      <c r="Q337" s="268">
        <v>38482.73263061732</v>
      </c>
      <c r="R337" s="268">
        <v>58852.854539304506</v>
      </c>
      <c r="S337" s="268">
        <v>30.188298683246121</v>
      </c>
      <c r="T337" s="269">
        <v>59588.778493453501</v>
      </c>
      <c r="U337" s="271">
        <v>6284343369.73808</v>
      </c>
      <c r="V337" s="253">
        <v>1</v>
      </c>
      <c r="W337" s="253">
        <v>1</v>
      </c>
      <c r="X337" s="253">
        <v>1</v>
      </c>
      <c r="Y337" s="253">
        <v>1</v>
      </c>
      <c r="Z337" s="253">
        <v>1</v>
      </c>
      <c r="AA337" s="254">
        <v>1</v>
      </c>
      <c r="AB337" s="253">
        <v>1</v>
      </c>
      <c r="AC337" s="253">
        <v>1</v>
      </c>
      <c r="AD337" s="253">
        <v>1</v>
      </c>
      <c r="AE337" s="253">
        <v>2</v>
      </c>
      <c r="AF337" s="255">
        <f>K337/J337*1000000</f>
        <v>267.36476718650511</v>
      </c>
      <c r="AG337" s="272">
        <f t="shared" si="46"/>
        <v>220.00153099761698</v>
      </c>
      <c r="AH337" s="273">
        <f t="shared" ref="AH337:AH359" si="50">2*(C337+D337)/J337*1000</f>
        <v>184.71662113666358</v>
      </c>
      <c r="AI337" s="274">
        <f t="shared" ref="AI337:AI359" si="51">(2*C337+D337)/J337*1000</f>
        <v>137.35338494777548</v>
      </c>
      <c r="AJ337" s="259" t="str">
        <f>IF(head!$F$48="S460","a","c")</f>
        <v>c</v>
      </c>
      <c r="AK337" s="259">
        <f t="shared" si="47"/>
        <v>0.49</v>
      </c>
      <c r="AL337" s="260">
        <f>IF(head!F$48="S235",235,IF(head!F$48="S275",275,IF(head!F$48="S355",355,IF(head!F$48="S420",420,460))))^0.5*head!$I$40*1000/(S337*3.1416*210000^0.5)</f>
        <v>1.2698056584341402</v>
      </c>
      <c r="AM337" s="260">
        <f t="shared" si="48"/>
        <v>1.5683055914120443</v>
      </c>
      <c r="AN337" s="260">
        <f t="shared" si="49"/>
        <v>0.40181181066002403</v>
      </c>
      <c r="AO337" s="261">
        <f>IF(head!F$48="S235",235,IF(head!F$48="S275",275,IF(head!F$48="S355",355,IF(head!F$48="S420",420,460))))*AN337*J337/1000</f>
        <v>239.23815119860978</v>
      </c>
      <c r="AP337" s="262" t="str">
        <f t="shared" si="43"/>
        <v>HEA 140</v>
      </c>
    </row>
    <row r="338" spans="1:42" s="263" customFormat="1">
      <c r="A338" s="264" t="s">
        <v>170</v>
      </c>
      <c r="B338" s="252">
        <f t="shared" si="44"/>
        <v>361.88204308728996</v>
      </c>
      <c r="C338" s="265">
        <v>133</v>
      </c>
      <c r="D338" s="265">
        <v>140</v>
      </c>
      <c r="E338" s="266">
        <v>5.5</v>
      </c>
      <c r="F338" s="265">
        <v>8.5</v>
      </c>
      <c r="G338" s="265">
        <v>12</v>
      </c>
      <c r="H338" s="267">
        <v>24.661643664382101</v>
      </c>
      <c r="I338" s="268">
        <v>25.132885263064559</v>
      </c>
      <c r="J338" s="268">
        <v>3141.61065788307</v>
      </c>
      <c r="K338" s="268">
        <v>0.79439822368615498</v>
      </c>
      <c r="L338" s="269">
        <v>10331295.135764366</v>
      </c>
      <c r="M338" s="268">
        <v>155357.8215904416</v>
      </c>
      <c r="N338" s="268">
        <v>173495.0902626212</v>
      </c>
      <c r="O338" s="270">
        <v>57.345745547401073</v>
      </c>
      <c r="P338" s="268">
        <v>3893212.652439476</v>
      </c>
      <c r="Q338" s="268">
        <v>55617.323606278231</v>
      </c>
      <c r="R338" s="268">
        <v>84848.507203775269</v>
      </c>
      <c r="S338" s="268">
        <v>35.202854632344852</v>
      </c>
      <c r="T338" s="269">
        <v>80341.112844012096</v>
      </c>
      <c r="U338" s="271">
        <v>14728365041.2337</v>
      </c>
      <c r="V338" s="253">
        <v>1</v>
      </c>
      <c r="W338" s="253">
        <v>1</v>
      </c>
      <c r="X338" s="253">
        <v>1</v>
      </c>
      <c r="Y338" s="253">
        <v>1</v>
      </c>
      <c r="Z338" s="253">
        <v>2</v>
      </c>
      <c r="AA338" s="254">
        <v>1</v>
      </c>
      <c r="AB338" s="253">
        <v>1</v>
      </c>
      <c r="AC338" s="253">
        <v>2</v>
      </c>
      <c r="AD338" s="253">
        <v>3</v>
      </c>
      <c r="AE338" s="253">
        <v>3</v>
      </c>
      <c r="AF338" s="255">
        <f t="shared" si="45"/>
        <v>252.86335902025778</v>
      </c>
      <c r="AG338" s="272">
        <f t="shared" si="46"/>
        <v>208.30023034334624</v>
      </c>
      <c r="AH338" s="273">
        <f t="shared" si="50"/>
        <v>173.79620183995507</v>
      </c>
      <c r="AI338" s="274">
        <f t="shared" si="51"/>
        <v>129.23307316304349</v>
      </c>
      <c r="AJ338" s="259" t="str">
        <f>IF(head!$F$48="S460","a","c")</f>
        <v>c</v>
      </c>
      <c r="AK338" s="259">
        <f t="shared" si="47"/>
        <v>0.49</v>
      </c>
      <c r="AL338" s="260">
        <f>IF(head!F$48="S235",235,IF(head!F$48="S275",275,IF(head!F$48="S355",355,IF(head!F$48="S420",420,460))))^0.5*head!$I$40*1000/(S338*3.1416*210000^0.5)</f>
        <v>1.0889251137964449</v>
      </c>
      <c r="AM338" s="260">
        <f t="shared" si="48"/>
        <v>1.3106656046084293</v>
      </c>
      <c r="AN338" s="260">
        <f t="shared" si="49"/>
        <v>0.49017009276481921</v>
      </c>
      <c r="AO338" s="261">
        <f>IF(head!F$48="S235",235,IF(head!F$48="S275",275,IF(head!F$48="S355",355,IF(head!F$48="S420",420,460))))*AN338*J338/1000</f>
        <v>361.88204308728996</v>
      </c>
      <c r="AP338" s="262" t="str">
        <f t="shared" si="43"/>
        <v>HEA 160</v>
      </c>
    </row>
    <row r="339" spans="1:42" s="263" customFormat="1">
      <c r="A339" s="264" t="s">
        <v>171</v>
      </c>
      <c r="B339" s="252">
        <f t="shared" si="44"/>
        <v>512.29215842223857</v>
      </c>
      <c r="C339" s="265">
        <v>152</v>
      </c>
      <c r="D339" s="265">
        <v>160</v>
      </c>
      <c r="E339" s="266">
        <v>6</v>
      </c>
      <c r="F339" s="265">
        <v>9</v>
      </c>
      <c r="G339" s="265">
        <v>15</v>
      </c>
      <c r="H339" s="267">
        <v>30.435561975597032</v>
      </c>
      <c r="I339" s="268">
        <v>31.017133223538373</v>
      </c>
      <c r="J339" s="268">
        <v>3877.1416529422968</v>
      </c>
      <c r="K339" s="268">
        <v>0.90624777960769376</v>
      </c>
      <c r="L339" s="269">
        <v>16729766.247533973</v>
      </c>
      <c r="M339" s="268">
        <v>220128.50325702596</v>
      </c>
      <c r="N339" s="268">
        <v>245147.36595299942</v>
      </c>
      <c r="O339" s="270">
        <v>65.688463307454938</v>
      </c>
      <c r="P339" s="268">
        <v>6155729.1135313082</v>
      </c>
      <c r="Q339" s="268">
        <v>76946.613919141353</v>
      </c>
      <c r="R339" s="268">
        <v>117632.54975296133</v>
      </c>
      <c r="S339" s="268">
        <v>39.845925249088701</v>
      </c>
      <c r="T339" s="269">
        <v>118438.61391652199</v>
      </c>
      <c r="U339" s="271">
        <v>30613902817.192902</v>
      </c>
      <c r="V339" s="253">
        <v>1</v>
      </c>
      <c r="W339" s="253">
        <v>1</v>
      </c>
      <c r="X339" s="253">
        <v>1</v>
      </c>
      <c r="Y339" s="253">
        <v>2</v>
      </c>
      <c r="Z339" s="253">
        <v>2</v>
      </c>
      <c r="AA339" s="254">
        <v>1</v>
      </c>
      <c r="AB339" s="253">
        <v>1</v>
      </c>
      <c r="AC339" s="253">
        <v>2</v>
      </c>
      <c r="AD339" s="253">
        <v>3</v>
      </c>
      <c r="AE339" s="253">
        <v>3</v>
      </c>
      <c r="AF339" s="255">
        <f t="shared" si="45"/>
        <v>233.74120956348287</v>
      </c>
      <c r="AG339" s="272">
        <f t="shared" si="46"/>
        <v>192.47369490391952</v>
      </c>
      <c r="AH339" s="273">
        <f t="shared" si="50"/>
        <v>160.94330717229715</v>
      </c>
      <c r="AI339" s="274">
        <f t="shared" si="51"/>
        <v>119.67579251273378</v>
      </c>
      <c r="AJ339" s="259" t="str">
        <f>IF(head!$F$48="S460","a","c")</f>
        <v>c</v>
      </c>
      <c r="AK339" s="259">
        <f t="shared" si="47"/>
        <v>0.49</v>
      </c>
      <c r="AL339" s="260">
        <f>IF(head!F$48="S235",235,IF(head!F$48="S275",275,IF(head!F$48="S355",355,IF(head!F$48="S420",420,460))))^0.5*head!$I$40*1000/(S339*3.1416*210000^0.5)</f>
        <v>0.96203745419018805</v>
      </c>
      <c r="AM339" s="260">
        <f t="shared" si="48"/>
        <v>1.1494572079089651</v>
      </c>
      <c r="AN339" s="260">
        <f t="shared" si="49"/>
        <v>0.56226128078907167</v>
      </c>
      <c r="AO339" s="261">
        <f>IF(head!F$48="S235",235,IF(head!F$48="S275",275,IF(head!F$48="S355",355,IF(head!F$48="S420",420,460))))*AN339*J339/1000</f>
        <v>512.29215842223857</v>
      </c>
      <c r="AP339" s="262" t="str">
        <f t="shared" si="43"/>
        <v>HEA 180</v>
      </c>
    </row>
    <row r="340" spans="1:42" s="263" customFormat="1">
      <c r="A340" s="264" t="s">
        <v>172</v>
      </c>
      <c r="B340" s="252">
        <f t="shared" si="44"/>
        <v>672.12718791904956</v>
      </c>
      <c r="C340" s="265">
        <v>171</v>
      </c>
      <c r="D340" s="265">
        <v>180</v>
      </c>
      <c r="E340" s="266">
        <v>6</v>
      </c>
      <c r="F340" s="265">
        <v>9.5</v>
      </c>
      <c r="G340" s="265">
        <v>15</v>
      </c>
      <c r="H340" s="267">
        <v>35.522361975597029</v>
      </c>
      <c r="I340" s="268">
        <v>36.201133223538378</v>
      </c>
      <c r="J340" s="268">
        <v>4525.1416529422968</v>
      </c>
      <c r="K340" s="268">
        <v>1.0242477796076936</v>
      </c>
      <c r="L340" s="269">
        <v>25102868.30857629</v>
      </c>
      <c r="M340" s="268">
        <v>293600.79893071682</v>
      </c>
      <c r="N340" s="268">
        <v>324852.64082948008</v>
      </c>
      <c r="O340" s="270">
        <v>74.481014674610591</v>
      </c>
      <c r="P340" s="268">
        <v>9246053.1135313082</v>
      </c>
      <c r="Q340" s="268">
        <v>102733.9234836812</v>
      </c>
      <c r="R340" s="268">
        <v>156494.54975296135</v>
      </c>
      <c r="S340" s="268">
        <v>45.202463335210901</v>
      </c>
      <c r="T340" s="269">
        <v>146601.964447659</v>
      </c>
      <c r="U340" s="271">
        <v>59012432423.846001</v>
      </c>
      <c r="V340" s="253">
        <v>1</v>
      </c>
      <c r="W340" s="253">
        <v>1</v>
      </c>
      <c r="X340" s="253">
        <v>2</v>
      </c>
      <c r="Y340" s="253">
        <v>3</v>
      </c>
      <c r="Z340" s="253">
        <v>3</v>
      </c>
      <c r="AA340" s="254">
        <v>1</v>
      </c>
      <c r="AB340" s="253">
        <v>2</v>
      </c>
      <c r="AC340" s="253">
        <v>3</v>
      </c>
      <c r="AD340" s="253">
        <v>3</v>
      </c>
      <c r="AE340" s="253">
        <v>3</v>
      </c>
      <c r="AF340" s="255">
        <f t="shared" si="45"/>
        <v>226.34601481297642</v>
      </c>
      <c r="AG340" s="272">
        <f t="shared" si="46"/>
        <v>186.56825451171335</v>
      </c>
      <c r="AH340" s="273">
        <f t="shared" si="50"/>
        <v>155.13326517492592</v>
      </c>
      <c r="AI340" s="274">
        <f t="shared" si="51"/>
        <v>115.35550487366288</v>
      </c>
      <c r="AJ340" s="259" t="str">
        <f>IF(head!$F$48="S460","a","c")</f>
        <v>c</v>
      </c>
      <c r="AK340" s="259">
        <f t="shared" si="47"/>
        <v>0.49</v>
      </c>
      <c r="AL340" s="260">
        <f>IF(head!F$48="S235",235,IF(head!F$48="S275",275,IF(head!F$48="S355",355,IF(head!F$48="S420",420,460))))^0.5*head!$I$40*1000/(S340*3.1416*210000^0.5)</f>
        <v>0.84803503300727756</v>
      </c>
      <c r="AM340" s="260">
        <f t="shared" si="48"/>
        <v>1.0183502916906102</v>
      </c>
      <c r="AN340" s="260">
        <f t="shared" si="49"/>
        <v>0.63204998044931315</v>
      </c>
      <c r="AO340" s="261">
        <f>IF(head!F$48="S235",235,IF(head!F$48="S275",275,IF(head!F$48="S355",355,IF(head!F$48="S420",420,460))))*AN340*J340/1000</f>
        <v>672.12718791904956</v>
      </c>
      <c r="AP340" s="262" t="str">
        <f t="shared" si="43"/>
        <v>HEA 200</v>
      </c>
    </row>
    <row r="341" spans="1:42" s="263" customFormat="1">
      <c r="A341" s="264" t="s">
        <v>173</v>
      </c>
      <c r="B341" s="252">
        <f t="shared" si="44"/>
        <v>861.79432419729073</v>
      </c>
      <c r="C341" s="265">
        <v>190</v>
      </c>
      <c r="D341" s="265">
        <v>200</v>
      </c>
      <c r="E341" s="266">
        <v>6.5</v>
      </c>
      <c r="F341" s="265">
        <v>10</v>
      </c>
      <c r="G341" s="265">
        <v>18</v>
      </c>
      <c r="H341" s="267">
        <v>42.257523244859726</v>
      </c>
      <c r="I341" s="268">
        <v>43.064991841895257</v>
      </c>
      <c r="J341" s="268">
        <v>5383.1239802369073</v>
      </c>
      <c r="K341" s="268">
        <v>1.1360973355292325</v>
      </c>
      <c r="L341" s="269">
        <v>36921552.256349325</v>
      </c>
      <c r="M341" s="268">
        <v>388647.91848788765</v>
      </c>
      <c r="N341" s="268">
        <v>429484.80667587277</v>
      </c>
      <c r="O341" s="270">
        <v>82.817627412986894</v>
      </c>
      <c r="P341" s="268">
        <v>13355094.256391585</v>
      </c>
      <c r="Q341" s="268">
        <v>133550.94256391586</v>
      </c>
      <c r="R341" s="268">
        <v>203817.7595800343</v>
      </c>
      <c r="S341" s="268">
        <v>49.808823949600452</v>
      </c>
      <c r="T341" s="269">
        <v>204400.521071225</v>
      </c>
      <c r="U341" s="271">
        <v>105574896985.228</v>
      </c>
      <c r="V341" s="253">
        <v>1</v>
      </c>
      <c r="W341" s="253">
        <v>1</v>
      </c>
      <c r="X341" s="253">
        <v>2</v>
      </c>
      <c r="Y341" s="253">
        <v>3</v>
      </c>
      <c r="Z341" s="253">
        <v>3</v>
      </c>
      <c r="AA341" s="254">
        <v>2</v>
      </c>
      <c r="AB341" s="253">
        <v>3</v>
      </c>
      <c r="AC341" s="253">
        <v>3</v>
      </c>
      <c r="AD341" s="253">
        <v>3</v>
      </c>
      <c r="AE341" s="253">
        <v>3</v>
      </c>
      <c r="AF341" s="255">
        <f t="shared" si="45"/>
        <v>211.04796019935503</v>
      </c>
      <c r="AG341" s="272">
        <f t="shared" si="46"/>
        <v>173.89481255975747</v>
      </c>
      <c r="AH341" s="273">
        <f t="shared" si="50"/>
        <v>144.89727579443056</v>
      </c>
      <c r="AI341" s="274">
        <f t="shared" si="51"/>
        <v>107.74412815483299</v>
      </c>
      <c r="AJ341" s="259" t="str">
        <f>IF(head!$F$48="S460","a","c")</f>
        <v>c</v>
      </c>
      <c r="AK341" s="259">
        <f t="shared" si="47"/>
        <v>0.49</v>
      </c>
      <c r="AL341" s="260">
        <f>IF(head!F$48="S235",235,IF(head!F$48="S275",275,IF(head!F$48="S355",355,IF(head!F$48="S420",420,460))))^0.5*head!$I$40*1000/(S341*3.1416*210000^0.5)</f>
        <v>0.76960806232393142</v>
      </c>
      <c r="AM341" s="260">
        <f t="shared" si="48"/>
        <v>0.93570226006636137</v>
      </c>
      <c r="AN341" s="260">
        <f t="shared" si="49"/>
        <v>0.68124195238019503</v>
      </c>
      <c r="AO341" s="261">
        <f>IF(head!F$48="S235",235,IF(head!F$48="S275",275,IF(head!F$48="S355",355,IF(head!F$48="S420",420,460))))*AN341*J341/1000</f>
        <v>861.79432419729073</v>
      </c>
      <c r="AP341" s="262" t="str">
        <f t="shared" si="43"/>
        <v>HEA 220</v>
      </c>
    </row>
    <row r="342" spans="1:42" s="263" customFormat="1">
      <c r="A342" s="264" t="s">
        <v>174</v>
      </c>
      <c r="B342" s="252">
        <f t="shared" si="44"/>
        <v>1099.954341311304</v>
      </c>
      <c r="C342" s="265">
        <v>210</v>
      </c>
      <c r="D342" s="265">
        <v>220</v>
      </c>
      <c r="E342" s="266">
        <v>7</v>
      </c>
      <c r="F342" s="265">
        <v>11</v>
      </c>
      <c r="G342" s="265">
        <v>18</v>
      </c>
      <c r="H342" s="267">
        <v>50.507873244859724</v>
      </c>
      <c r="I342" s="268">
        <v>51.472991841895258</v>
      </c>
      <c r="J342" s="268">
        <v>6434.1239802369073</v>
      </c>
      <c r="K342" s="268">
        <v>1.2550973355292325</v>
      </c>
      <c r="L342" s="269">
        <v>54097012.152247563</v>
      </c>
      <c r="M342" s="268">
        <v>515209.63954521494</v>
      </c>
      <c r="N342" s="268">
        <v>568457.42249800498</v>
      </c>
      <c r="O342" s="270">
        <v>91.694212920945688</v>
      </c>
      <c r="P342" s="268">
        <v>19545605.8522637</v>
      </c>
      <c r="Q342" s="268">
        <v>177687.32592967001</v>
      </c>
      <c r="R342" s="268">
        <v>270594.66557509347</v>
      </c>
      <c r="S342" s="268">
        <v>55.11627467466031</v>
      </c>
      <c r="T342" s="269">
        <v>280991.04778856802</v>
      </c>
      <c r="U342" s="271">
        <v>189608148809.23199</v>
      </c>
      <c r="V342" s="253">
        <v>1</v>
      </c>
      <c r="W342" s="253">
        <v>1</v>
      </c>
      <c r="X342" s="253">
        <v>2</v>
      </c>
      <c r="Y342" s="253">
        <v>3</v>
      </c>
      <c r="Z342" s="253">
        <v>3</v>
      </c>
      <c r="AA342" s="254">
        <v>2</v>
      </c>
      <c r="AB342" s="253">
        <v>3</v>
      </c>
      <c r="AC342" s="253">
        <v>3</v>
      </c>
      <c r="AD342" s="253">
        <v>3</v>
      </c>
      <c r="AE342" s="253">
        <v>3</v>
      </c>
      <c r="AF342" s="255">
        <f t="shared" si="45"/>
        <v>195.0688764133854</v>
      </c>
      <c r="AG342" s="272">
        <f t="shared" si="46"/>
        <v>160.87618745125889</v>
      </c>
      <c r="AH342" s="273">
        <f t="shared" si="50"/>
        <v>133.66232957922182</v>
      </c>
      <c r="AI342" s="274">
        <f t="shared" si="51"/>
        <v>99.469640617095308</v>
      </c>
      <c r="AJ342" s="259" t="str">
        <f>IF(head!$F$48="S460","a","c")</f>
        <v>c</v>
      </c>
      <c r="AK342" s="259">
        <f t="shared" si="47"/>
        <v>0.49</v>
      </c>
      <c r="AL342" s="260">
        <f>IF(head!F$48="S235",235,IF(head!F$48="S275",275,IF(head!F$48="S355",355,IF(head!F$48="S420",420,460))))^0.5*head!$I$40*1000/(S342*3.1416*210000^0.5)</f>
        <v>0.69549824825351514</v>
      </c>
      <c r="AM342" s="260">
        <f t="shared" si="48"/>
        <v>0.86325597748396532</v>
      </c>
      <c r="AN342" s="260">
        <f t="shared" si="49"/>
        <v>0.72747382330750787</v>
      </c>
      <c r="AO342" s="261">
        <f>IF(head!F$48="S235",235,IF(head!F$48="S275",275,IF(head!F$48="S355",355,IF(head!F$48="S420",420,460))))*AN342*J342/1000</f>
        <v>1099.954341311304</v>
      </c>
      <c r="AP342" s="262" t="str">
        <f t="shared" si="43"/>
        <v>HEA 240</v>
      </c>
    </row>
    <row r="343" spans="1:42" s="263" customFormat="1">
      <c r="A343" s="264" t="s">
        <v>175</v>
      </c>
      <c r="B343" s="252">
        <f t="shared" si="44"/>
        <v>1376.4231528077216</v>
      </c>
      <c r="C343" s="265">
        <v>230</v>
      </c>
      <c r="D343" s="265">
        <v>240</v>
      </c>
      <c r="E343" s="266">
        <v>7.5</v>
      </c>
      <c r="F343" s="265">
        <v>12</v>
      </c>
      <c r="G343" s="265">
        <v>21</v>
      </c>
      <c r="H343" s="267">
        <v>60.315927472170173</v>
      </c>
      <c r="I343" s="268">
        <v>61.46846111813521</v>
      </c>
      <c r="J343" s="268">
        <v>7683.557639766901</v>
      </c>
      <c r="K343" s="268">
        <v>1.3689468914507714</v>
      </c>
      <c r="L343" s="269">
        <v>77631835.549576938</v>
      </c>
      <c r="M343" s="268">
        <v>675059.43956153863</v>
      </c>
      <c r="N343" s="268">
        <v>744623.22646088596</v>
      </c>
      <c r="O343" s="270">
        <v>100.51682233023634</v>
      </c>
      <c r="P343" s="268">
        <v>27688082.381494008</v>
      </c>
      <c r="Q343" s="268">
        <v>230734.01984578342</v>
      </c>
      <c r="R343" s="268">
        <v>351692.17658423079</v>
      </c>
      <c r="S343" s="268">
        <v>60.029574145360144</v>
      </c>
      <c r="T343" s="269">
        <v>410532.84167974902</v>
      </c>
      <c r="U343" s="271">
        <v>321632921889.30701</v>
      </c>
      <c r="V343" s="253">
        <v>1</v>
      </c>
      <c r="W343" s="253">
        <v>1</v>
      </c>
      <c r="X343" s="253">
        <v>2</v>
      </c>
      <c r="Y343" s="253">
        <v>3</v>
      </c>
      <c r="Z343" s="253">
        <v>3</v>
      </c>
      <c r="AA343" s="254">
        <v>2</v>
      </c>
      <c r="AB343" s="253">
        <v>3</v>
      </c>
      <c r="AC343" s="253">
        <v>3</v>
      </c>
      <c r="AD343" s="253">
        <v>3</v>
      </c>
      <c r="AE343" s="253">
        <v>3</v>
      </c>
      <c r="AF343" s="255">
        <f t="shared" si="45"/>
        <v>178.16576065827519</v>
      </c>
      <c r="AG343" s="272">
        <f t="shared" si="46"/>
        <v>146.93023002883604</v>
      </c>
      <c r="AH343" s="273">
        <f t="shared" si="50"/>
        <v>122.3391616319699</v>
      </c>
      <c r="AI343" s="274">
        <f t="shared" si="51"/>
        <v>91.103631002530776</v>
      </c>
      <c r="AJ343" s="259" t="str">
        <f>IF(head!$F$48="S460","a","c")</f>
        <v>c</v>
      </c>
      <c r="AK343" s="259">
        <f t="shared" si="47"/>
        <v>0.49</v>
      </c>
      <c r="AL343" s="260">
        <f>IF(head!F$48="S235",235,IF(head!F$48="S275",275,IF(head!F$48="S355",355,IF(head!F$48="S420",420,460))))^0.5*head!$I$40*1000/(S343*3.1416*210000^0.5)</f>
        <v>0.63857312053659998</v>
      </c>
      <c r="AM343" s="260">
        <f t="shared" si="48"/>
        <v>0.81133822966739255</v>
      </c>
      <c r="AN343" s="260">
        <f t="shared" si="49"/>
        <v>0.76229268703182185</v>
      </c>
      <c r="AO343" s="261">
        <f>IF(head!F$48="S235",235,IF(head!F$48="S275",275,IF(head!F$48="S355",355,IF(head!F$48="S420",420,460))))*AN343*J343/1000</f>
        <v>1376.4231528077216</v>
      </c>
      <c r="AP343" s="262" t="str">
        <f t="shared" si="43"/>
        <v>HEA 260</v>
      </c>
    </row>
    <row r="344" spans="1:42" s="263" customFormat="1">
      <c r="A344" s="264" t="s">
        <v>176</v>
      </c>
      <c r="B344" s="252">
        <f t="shared" si="44"/>
        <v>1614.7019810303052</v>
      </c>
      <c r="C344" s="265">
        <v>250</v>
      </c>
      <c r="D344" s="265">
        <v>260</v>
      </c>
      <c r="E344" s="266">
        <v>7.5</v>
      </c>
      <c r="F344" s="265">
        <v>12.5</v>
      </c>
      <c r="G344" s="265">
        <v>24</v>
      </c>
      <c r="H344" s="267">
        <v>68.153249657528406</v>
      </c>
      <c r="I344" s="268">
        <v>69.455541052258241</v>
      </c>
      <c r="J344" s="268">
        <v>8681.9426315322798</v>
      </c>
      <c r="K344" s="268">
        <v>1.48379644737231</v>
      </c>
      <c r="L344" s="269">
        <v>104549554.33142599</v>
      </c>
      <c r="M344" s="268">
        <v>836396.434651408</v>
      </c>
      <c r="N344" s="268">
        <v>919771.04789060669</v>
      </c>
      <c r="O344" s="270">
        <v>109.73688725516251</v>
      </c>
      <c r="P344" s="268">
        <v>36675632.290801637</v>
      </c>
      <c r="Q344" s="268">
        <v>282120.24839078181</v>
      </c>
      <c r="R344" s="268">
        <v>430168.84552502073</v>
      </c>
      <c r="S344" s="268">
        <v>64.995060003779187</v>
      </c>
      <c r="T344" s="269">
        <v>520318.92016946204</v>
      </c>
      <c r="U344" s="271">
        <v>504968898475.961</v>
      </c>
      <c r="V344" s="253">
        <v>1</v>
      </c>
      <c r="W344" s="253">
        <v>1</v>
      </c>
      <c r="X344" s="253">
        <v>3</v>
      </c>
      <c r="Y344" s="253">
        <v>3</v>
      </c>
      <c r="Z344" s="253">
        <v>3</v>
      </c>
      <c r="AA344" s="254">
        <v>2</v>
      </c>
      <c r="AB344" s="253">
        <v>3</v>
      </c>
      <c r="AC344" s="253">
        <v>3</v>
      </c>
      <c r="AD344" s="253">
        <v>3</v>
      </c>
      <c r="AE344" s="253">
        <v>3</v>
      </c>
      <c r="AF344" s="255">
        <f t="shared" si="45"/>
        <v>170.90604146395219</v>
      </c>
      <c r="AG344" s="272">
        <f t="shared" si="46"/>
        <v>140.95882676390383</v>
      </c>
      <c r="AH344" s="273">
        <f t="shared" si="50"/>
        <v>117.4852269001897</v>
      </c>
      <c r="AI344" s="274">
        <f t="shared" si="51"/>
        <v>87.538012200141353</v>
      </c>
      <c r="AJ344" s="259" t="str">
        <f>IF(head!$F$48="S460","a","c")</f>
        <v>c</v>
      </c>
      <c r="AK344" s="259">
        <f t="shared" si="47"/>
        <v>0.49</v>
      </c>
      <c r="AL344" s="260">
        <f>IF(head!F$48="S235",235,IF(head!F$48="S275",275,IF(head!F$48="S355",355,IF(head!F$48="S420",420,460))))^0.5*head!$I$40*1000/(S344*3.1416*210000^0.5)</f>
        <v>0.58978747745223881</v>
      </c>
      <c r="AM344" s="260">
        <f t="shared" si="48"/>
        <v>0.76942256625553607</v>
      </c>
      <c r="AN344" s="260">
        <f t="shared" si="49"/>
        <v>0.79142106223417275</v>
      </c>
      <c r="AO344" s="261">
        <f>IF(head!F$48="S235",235,IF(head!F$48="S275",275,IF(head!F$48="S355",355,IF(head!F$48="S420",420,460))))*AN344*J344/1000</f>
        <v>1614.7019810303052</v>
      </c>
      <c r="AP344" s="262" t="str">
        <f t="shared" si="43"/>
        <v>HEA 280</v>
      </c>
    </row>
    <row r="345" spans="1:42" s="263" customFormat="1">
      <c r="A345" s="264" t="s">
        <v>177</v>
      </c>
      <c r="B345" s="252">
        <f t="shared" si="44"/>
        <v>1864.8508092258628</v>
      </c>
      <c r="C345" s="265">
        <v>270</v>
      </c>
      <c r="D345" s="265">
        <v>280</v>
      </c>
      <c r="E345" s="266">
        <v>8</v>
      </c>
      <c r="F345" s="265">
        <v>13</v>
      </c>
      <c r="G345" s="265">
        <v>24</v>
      </c>
      <c r="H345" s="267">
        <v>76.352574657528407</v>
      </c>
      <c r="I345" s="268">
        <v>77.811541052258235</v>
      </c>
      <c r="J345" s="268">
        <v>9726.4426315322798</v>
      </c>
      <c r="K345" s="268">
        <v>1.60279644737231</v>
      </c>
      <c r="L345" s="269">
        <v>136732984.10551</v>
      </c>
      <c r="M345" s="268">
        <v>1012836.919300074</v>
      </c>
      <c r="N345" s="268">
        <v>1112223.3778901633</v>
      </c>
      <c r="O345" s="270">
        <v>118.56585331516249</v>
      </c>
      <c r="P345" s="268">
        <v>47626416.095395282</v>
      </c>
      <c r="Q345" s="268">
        <v>340188.68639568059</v>
      </c>
      <c r="R345" s="268">
        <v>518132.39368290373</v>
      </c>
      <c r="S345" s="268">
        <v>69.9756491748565</v>
      </c>
      <c r="T345" s="269">
        <v>614237.66016005201</v>
      </c>
      <c r="U345" s="271">
        <v>770111985661.77905</v>
      </c>
      <c r="V345" s="253">
        <v>1</v>
      </c>
      <c r="W345" s="253">
        <v>2</v>
      </c>
      <c r="X345" s="253">
        <v>3</v>
      </c>
      <c r="Y345" s="253">
        <v>3</v>
      </c>
      <c r="Z345" s="253">
        <v>3</v>
      </c>
      <c r="AA345" s="254">
        <v>3</v>
      </c>
      <c r="AB345" s="253">
        <v>3</v>
      </c>
      <c r="AC345" s="253">
        <v>3</v>
      </c>
      <c r="AD345" s="253">
        <v>3</v>
      </c>
      <c r="AE345" s="253">
        <v>4</v>
      </c>
      <c r="AF345" s="255">
        <f t="shared" si="45"/>
        <v>164.78752901664001</v>
      </c>
      <c r="AG345" s="272">
        <f t="shared" si="46"/>
        <v>136.00002565006852</v>
      </c>
      <c r="AH345" s="273">
        <f t="shared" si="50"/>
        <v>113.09376322581657</v>
      </c>
      <c r="AI345" s="274">
        <f t="shared" si="51"/>
        <v>84.306259859245088</v>
      </c>
      <c r="AJ345" s="259" t="str">
        <f>IF(head!$F$48="S460","a","c")</f>
        <v>c</v>
      </c>
      <c r="AK345" s="259">
        <f t="shared" si="47"/>
        <v>0.49</v>
      </c>
      <c r="AL345" s="260">
        <f>IF(head!F$48="S235",235,IF(head!F$48="S275",275,IF(head!F$48="S355",355,IF(head!F$48="S420",420,460))))^0.5*head!$I$40*1000/(S345*3.1416*210000^0.5)</f>
        <v>0.54780874402033641</v>
      </c>
      <c r="AM345" s="260">
        <f t="shared" si="48"/>
        <v>0.73526035229755171</v>
      </c>
      <c r="AN345" s="260">
        <f t="shared" si="49"/>
        <v>0.81587232444898328</v>
      </c>
      <c r="AO345" s="261">
        <f>IF(head!F$48="S235",235,IF(head!F$48="S275",275,IF(head!F$48="S355",355,IF(head!F$48="S420",420,460))))*AN345*J345/1000</f>
        <v>1864.8508092258628</v>
      </c>
      <c r="AP345" s="262" t="str">
        <f t="shared" si="43"/>
        <v>HEA 300</v>
      </c>
    </row>
    <row r="346" spans="1:42" s="263" customFormat="1">
      <c r="A346" s="264" t="s">
        <v>178</v>
      </c>
      <c r="B346" s="252">
        <f t="shared" si="44"/>
        <v>2211.5132444917863</v>
      </c>
      <c r="C346" s="265">
        <v>290</v>
      </c>
      <c r="D346" s="265">
        <v>300</v>
      </c>
      <c r="E346" s="266">
        <v>8.5</v>
      </c>
      <c r="F346" s="265">
        <v>14</v>
      </c>
      <c r="G346" s="265">
        <v>27</v>
      </c>
      <c r="H346" s="267">
        <v>88.334314800934365</v>
      </c>
      <c r="I346" s="268">
        <v>90.022231644264323</v>
      </c>
      <c r="J346" s="268">
        <v>11252.77895553304</v>
      </c>
      <c r="K346" s="268">
        <v>1.7166460032938489</v>
      </c>
      <c r="L346" s="269">
        <v>182634978.73102456</v>
      </c>
      <c r="M346" s="268">
        <v>1259551.5774553418</v>
      </c>
      <c r="N346" s="268">
        <v>1383271.5113754363</v>
      </c>
      <c r="O346" s="270">
        <v>127.39784602954393</v>
      </c>
      <c r="P346" s="268">
        <v>63095590.871741958</v>
      </c>
      <c r="Q346" s="268">
        <v>420637.27247827972</v>
      </c>
      <c r="R346" s="268">
        <v>641165.96736040746</v>
      </c>
      <c r="S346" s="268">
        <v>74.880651087555648</v>
      </c>
      <c r="T346" s="269">
        <v>842865.06005215202</v>
      </c>
      <c r="U346" s="271">
        <v>1174664602889.02</v>
      </c>
      <c r="V346" s="253">
        <v>1</v>
      </c>
      <c r="W346" s="253">
        <v>2</v>
      </c>
      <c r="X346" s="253">
        <v>3</v>
      </c>
      <c r="Y346" s="253">
        <v>3</v>
      </c>
      <c r="Z346" s="253">
        <v>3</v>
      </c>
      <c r="AA346" s="254">
        <v>2</v>
      </c>
      <c r="AB346" s="253">
        <v>3</v>
      </c>
      <c r="AC346" s="253">
        <v>3</v>
      </c>
      <c r="AD346" s="253">
        <v>3</v>
      </c>
      <c r="AE346" s="253">
        <v>3</v>
      </c>
      <c r="AF346" s="255">
        <f t="shared" si="45"/>
        <v>152.55307245236224</v>
      </c>
      <c r="AG346" s="272">
        <f t="shared" si="46"/>
        <v>125.89299131280615</v>
      </c>
      <c r="AH346" s="273">
        <f>2*(C346+D346)/J346*1000</f>
        <v>104.86298581558725</v>
      </c>
      <c r="AI346" s="274">
        <f t="shared" si="51"/>
        <v>78.202904676031181</v>
      </c>
      <c r="AJ346" s="259" t="str">
        <f>IF(head!$F$48="S460","a","c")</f>
        <v>c</v>
      </c>
      <c r="AK346" s="259">
        <f t="shared" si="47"/>
        <v>0.49</v>
      </c>
      <c r="AL346" s="260">
        <f>IF(head!F$48="S235",235,IF(head!F$48="S275",275,IF(head!F$48="S355",355,IF(head!F$48="S420",420,460))))^0.5*head!$I$40*1000/(S346*3.1416*210000^0.5)</f>
        <v>0.5119249356107215</v>
      </c>
      <c r="AM346" s="260">
        <f t="shared" si="48"/>
        <v>0.7074551790746475</v>
      </c>
      <c r="AN346" s="260">
        <f t="shared" si="49"/>
        <v>0.83629961048729007</v>
      </c>
      <c r="AO346" s="261">
        <f>IF(head!F$48="S235",235,IF(head!F$48="S275",275,IF(head!F$48="S355",355,IF(head!F$48="S420",420,460))))*AN346*J346/1000</f>
        <v>2211.5132444917863</v>
      </c>
      <c r="AP346" s="262" t="str">
        <f t="shared" si="43"/>
        <v>HEA 320</v>
      </c>
    </row>
    <row r="347" spans="1:42" s="263" customFormat="1">
      <c r="A347" s="264" t="s">
        <v>179</v>
      </c>
      <c r="B347" s="252">
        <f t="shared" si="44"/>
        <v>2444.916973725718</v>
      </c>
      <c r="C347" s="265">
        <v>310</v>
      </c>
      <c r="D347" s="265">
        <v>300</v>
      </c>
      <c r="E347" s="266">
        <v>9</v>
      </c>
      <c r="F347" s="265">
        <v>15.5</v>
      </c>
      <c r="G347" s="265">
        <v>27</v>
      </c>
      <c r="H347" s="267">
        <v>97.628714800934361</v>
      </c>
      <c r="I347" s="268">
        <v>99.494231644264332</v>
      </c>
      <c r="J347" s="268">
        <v>12436.77895553304</v>
      </c>
      <c r="K347" s="268">
        <v>1.755646003293849</v>
      </c>
      <c r="L347" s="269">
        <v>229285914.37061092</v>
      </c>
      <c r="M347" s="268">
        <v>1479263.9636813607</v>
      </c>
      <c r="N347" s="268">
        <v>1628089.3824974671</v>
      </c>
      <c r="O347" s="270">
        <v>135.77966414914602</v>
      </c>
      <c r="P347" s="268">
        <v>69852387.633273557</v>
      </c>
      <c r="Q347" s="268">
        <v>465682.58422182372</v>
      </c>
      <c r="R347" s="268">
        <v>709739.78709929076</v>
      </c>
      <c r="S347" s="268">
        <v>74.943965640628292</v>
      </c>
      <c r="T347" s="269">
        <v>1088778.6014992499</v>
      </c>
      <c r="U347" s="271">
        <v>1482525583561.53</v>
      </c>
      <c r="V347" s="253">
        <v>1</v>
      </c>
      <c r="W347" s="253">
        <v>1</v>
      </c>
      <c r="X347" s="253">
        <v>2</v>
      </c>
      <c r="Y347" s="253">
        <v>3</v>
      </c>
      <c r="Z347" s="253">
        <v>3</v>
      </c>
      <c r="AA347" s="254">
        <v>1</v>
      </c>
      <c r="AB347" s="253">
        <v>2</v>
      </c>
      <c r="AC347" s="253">
        <v>3</v>
      </c>
      <c r="AD347" s="253">
        <v>3</v>
      </c>
      <c r="AE347" s="253">
        <v>3</v>
      </c>
      <c r="AF347" s="255">
        <f t="shared" si="45"/>
        <v>141.16565145774936</v>
      </c>
      <c r="AG347" s="272">
        <f t="shared" si="46"/>
        <v>117.0436500076446</v>
      </c>
      <c r="AH347" s="273">
        <f t="shared" si="50"/>
        <v>98.096139230425919</v>
      </c>
      <c r="AI347" s="274">
        <f t="shared" si="51"/>
        <v>73.974137780321172</v>
      </c>
      <c r="AJ347" s="259" t="str">
        <f>IF(head!$F$48="S460","a","c")</f>
        <v>c</v>
      </c>
      <c r="AK347" s="259">
        <f t="shared" si="47"/>
        <v>0.49</v>
      </c>
      <c r="AL347" s="260">
        <f>IF(head!F$48="S235",235,IF(head!F$48="S275",275,IF(head!F$48="S355",355,IF(head!F$48="S420",420,460))))^0.5*head!$I$40*1000/(S347*3.1416*210000^0.5)</f>
        <v>0.51149244850881981</v>
      </c>
      <c r="AM347" s="260">
        <f t="shared" si="48"/>
        <v>0.7071279123254347</v>
      </c>
      <c r="AN347" s="260">
        <f t="shared" si="49"/>
        <v>0.83654313171060202</v>
      </c>
      <c r="AO347" s="261">
        <f>IF(head!F$48="S235",235,IF(head!F$48="S275",275,IF(head!F$48="S355",355,IF(head!F$48="S420",420,460))))*AN347*J347/1000</f>
        <v>2444.916973725718</v>
      </c>
      <c r="AP347" s="262" t="str">
        <f t="shared" si="43"/>
        <v>HEA 340</v>
      </c>
    </row>
    <row r="348" spans="1:42" s="263" customFormat="1">
      <c r="A348" s="264" t="s">
        <v>180</v>
      </c>
      <c r="B348" s="252">
        <f t="shared" si="44"/>
        <v>2620.2327909418959</v>
      </c>
      <c r="C348" s="265">
        <v>330</v>
      </c>
      <c r="D348" s="265">
        <v>300</v>
      </c>
      <c r="E348" s="266">
        <v>9.5</v>
      </c>
      <c r="F348" s="265">
        <v>16.5</v>
      </c>
      <c r="G348" s="265">
        <v>27</v>
      </c>
      <c r="H348" s="267">
        <v>104.77613980093436</v>
      </c>
      <c r="I348" s="268">
        <v>106.77823164426432</v>
      </c>
      <c r="J348" s="268">
        <v>13347.27895553304</v>
      </c>
      <c r="K348" s="268">
        <v>1.7946460032938489</v>
      </c>
      <c r="L348" s="269">
        <v>276931062.72596353</v>
      </c>
      <c r="M348" s="268">
        <v>1678370.0771270518</v>
      </c>
      <c r="N348" s="268">
        <v>1850475.5180972645</v>
      </c>
      <c r="O348" s="270">
        <v>144.04210768744375</v>
      </c>
      <c r="P348" s="268">
        <v>74359992.544257924</v>
      </c>
      <c r="Q348" s="268">
        <v>495733.28362838615</v>
      </c>
      <c r="R348" s="268">
        <v>755947.54433817405</v>
      </c>
      <c r="S348" s="268">
        <v>74.640286915810847</v>
      </c>
      <c r="T348" s="269">
        <v>1287720.31542385</v>
      </c>
      <c r="U348" s="271">
        <v>1790163326292.1201</v>
      </c>
      <c r="V348" s="253">
        <v>1</v>
      </c>
      <c r="W348" s="253">
        <v>1</v>
      </c>
      <c r="X348" s="253">
        <v>1</v>
      </c>
      <c r="Y348" s="253">
        <v>2</v>
      </c>
      <c r="Z348" s="253">
        <v>3</v>
      </c>
      <c r="AA348" s="254">
        <v>1</v>
      </c>
      <c r="AB348" s="253">
        <v>2</v>
      </c>
      <c r="AC348" s="253">
        <v>3</v>
      </c>
      <c r="AD348" s="253">
        <v>3</v>
      </c>
      <c r="AE348" s="253">
        <v>4</v>
      </c>
      <c r="AF348" s="255">
        <f t="shared" si="45"/>
        <v>134.45781790226903</v>
      </c>
      <c r="AG348" s="272">
        <f t="shared" si="46"/>
        <v>111.98132655152546</v>
      </c>
      <c r="AH348" s="273">
        <f t="shared" si="50"/>
        <v>94.401263673122969</v>
      </c>
      <c r="AI348" s="274">
        <f t="shared" si="51"/>
        <v>71.924772322379411</v>
      </c>
      <c r="AJ348" s="259" t="str">
        <f>IF(head!$F$48="S460","a","c")</f>
        <v>c</v>
      </c>
      <c r="AK348" s="259">
        <f t="shared" si="47"/>
        <v>0.49</v>
      </c>
      <c r="AL348" s="260">
        <f>IF(head!F$48="S235",235,IF(head!F$48="S275",275,IF(head!F$48="S355",355,IF(head!F$48="S420",420,460))))^0.5*head!$I$40*1000/(S348*3.1416*210000^0.5)</f>
        <v>0.51357348786350654</v>
      </c>
      <c r="AM348" s="260">
        <f t="shared" si="48"/>
        <v>0.70870436824470273</v>
      </c>
      <c r="AN348" s="260">
        <f t="shared" si="49"/>
        <v>0.83537077535518023</v>
      </c>
      <c r="AO348" s="261">
        <f>IF(head!F$48="S235",235,IF(head!F$48="S275",275,IF(head!F$48="S355",355,IF(head!F$48="S420",420,460))))*AN348*J348/1000</f>
        <v>2620.2327909418959</v>
      </c>
      <c r="AP348" s="262" t="str">
        <f t="shared" si="43"/>
        <v>HEA 360</v>
      </c>
    </row>
    <row r="349" spans="1:42" s="263" customFormat="1">
      <c r="A349" s="264" t="s">
        <v>181</v>
      </c>
      <c r="B349" s="252">
        <f t="shared" si="44"/>
        <v>2798.4236886066528</v>
      </c>
      <c r="C349" s="265">
        <v>350</v>
      </c>
      <c r="D349" s="265">
        <v>300</v>
      </c>
      <c r="E349" s="266">
        <v>10</v>
      </c>
      <c r="F349" s="265">
        <v>17.5</v>
      </c>
      <c r="G349" s="265">
        <v>27</v>
      </c>
      <c r="H349" s="267">
        <v>112.06486480093436</v>
      </c>
      <c r="I349" s="268">
        <v>114.20623164426432</v>
      </c>
      <c r="J349" s="268">
        <v>14275.77895553304</v>
      </c>
      <c r="K349" s="268">
        <v>1.8336460032938489</v>
      </c>
      <c r="L349" s="269">
        <v>330897896.77211249</v>
      </c>
      <c r="M349" s="268">
        <v>1890845.1244120714</v>
      </c>
      <c r="N349" s="268">
        <v>2088473.6536970618</v>
      </c>
      <c r="O349" s="270">
        <v>152.2464223771355</v>
      </c>
      <c r="P349" s="268">
        <v>78868434.865111738</v>
      </c>
      <c r="Q349" s="268">
        <v>525789.56576741161</v>
      </c>
      <c r="R349" s="268">
        <v>802277.92657705722</v>
      </c>
      <c r="S349" s="268">
        <v>74.327872793724495</v>
      </c>
      <c r="T349" s="269">
        <v>1510703.4781973199</v>
      </c>
      <c r="U349" s="271">
        <v>2137653130202.47</v>
      </c>
      <c r="V349" s="253">
        <v>1</v>
      </c>
      <c r="W349" s="253">
        <v>1</v>
      </c>
      <c r="X349" s="253">
        <v>1</v>
      </c>
      <c r="Y349" s="253">
        <v>2</v>
      </c>
      <c r="Z349" s="253">
        <v>2</v>
      </c>
      <c r="AA349" s="254">
        <v>1</v>
      </c>
      <c r="AB349" s="253">
        <v>2</v>
      </c>
      <c r="AC349" s="253">
        <v>2</v>
      </c>
      <c r="AD349" s="253">
        <v>3</v>
      </c>
      <c r="AE349" s="253">
        <v>4</v>
      </c>
      <c r="AF349" s="255">
        <f t="shared" si="45"/>
        <v>128.44454996153885</v>
      </c>
      <c r="AG349" s="272">
        <f t="shared" si="46"/>
        <v>107.42993486176351</v>
      </c>
      <c r="AH349" s="273">
        <f t="shared" si="50"/>
        <v>91.063332099026582</v>
      </c>
      <c r="AI349" s="274">
        <f t="shared" si="51"/>
        <v>70.048716999251226</v>
      </c>
      <c r="AJ349" s="259" t="str">
        <f>IF(head!$F$48="S460","a","c")</f>
        <v>c</v>
      </c>
      <c r="AK349" s="259">
        <f t="shared" si="47"/>
        <v>0.49</v>
      </c>
      <c r="AL349" s="260">
        <f>IF(head!F$48="S235",235,IF(head!F$48="S275",275,IF(head!F$48="S355",355,IF(head!F$48="S420",420,460))))^0.5*head!$I$40*1000/(S349*3.1416*210000^0.5)</f>
        <v>0.51573213446951094</v>
      </c>
      <c r="AM349" s="260">
        <f t="shared" si="48"/>
        <v>0.71034419020726891</v>
      </c>
      <c r="AN349" s="260">
        <f t="shared" si="49"/>
        <v>0.83415314471152391</v>
      </c>
      <c r="AO349" s="261">
        <f>IF(head!F$48="S235",235,IF(head!F$48="S275",275,IF(head!F$48="S355",355,IF(head!F$48="S420",420,460))))*AN349*J349/1000</f>
        <v>2798.4236886066528</v>
      </c>
      <c r="AP349" s="262" t="str">
        <f t="shared" si="43"/>
        <v>HEA 400</v>
      </c>
    </row>
    <row r="350" spans="1:42" s="263" customFormat="1">
      <c r="A350" s="264" t="s">
        <v>182</v>
      </c>
      <c r="B350" s="252">
        <f t="shared" si="44"/>
        <v>3266.0234109782637</v>
      </c>
      <c r="C350" s="265">
        <v>390</v>
      </c>
      <c r="D350" s="265">
        <v>300</v>
      </c>
      <c r="E350" s="266">
        <v>11</v>
      </c>
      <c r="F350" s="265">
        <v>19</v>
      </c>
      <c r="G350" s="265">
        <v>27</v>
      </c>
      <c r="H350" s="267">
        <v>124.79756480093435</v>
      </c>
      <c r="I350" s="268">
        <v>127.18223164426432</v>
      </c>
      <c r="J350" s="268">
        <v>15897.77895553304</v>
      </c>
      <c r="K350" s="268">
        <v>1.9116460032938489</v>
      </c>
      <c r="L350" s="269">
        <v>450693960.47310156</v>
      </c>
      <c r="M350" s="268">
        <v>2311251.0793492389</v>
      </c>
      <c r="N350" s="268">
        <v>2561799.0643744231</v>
      </c>
      <c r="O350" s="270">
        <v>168.37307444625358</v>
      </c>
      <c r="P350" s="268">
        <v>85638286.903094321</v>
      </c>
      <c r="Q350" s="268">
        <v>570921.91268729547</v>
      </c>
      <c r="R350" s="268">
        <v>872863.81605482381</v>
      </c>
      <c r="S350" s="268">
        <v>73.394878938006741</v>
      </c>
      <c r="T350" s="269">
        <v>1914409.9234610801</v>
      </c>
      <c r="U350" s="271">
        <v>2893573895624</v>
      </c>
      <c r="V350" s="253">
        <v>1</v>
      </c>
      <c r="W350" s="253">
        <v>1</v>
      </c>
      <c r="X350" s="253">
        <v>2</v>
      </c>
      <c r="Y350" s="253">
        <v>2</v>
      </c>
      <c r="Z350" s="253">
        <v>2</v>
      </c>
      <c r="AA350" s="254">
        <v>1</v>
      </c>
      <c r="AB350" s="253">
        <v>2</v>
      </c>
      <c r="AC350" s="253">
        <v>3</v>
      </c>
      <c r="AD350" s="253">
        <v>4</v>
      </c>
      <c r="AE350" s="253">
        <v>4</v>
      </c>
      <c r="AF350" s="255">
        <f t="shared" si="45"/>
        <v>120.24610536105878</v>
      </c>
      <c r="AG350" s="272">
        <f t="shared" si="46"/>
        <v>101.37554483564725</v>
      </c>
      <c r="AH350" s="273">
        <f t="shared" si="50"/>
        <v>86.804578416893051</v>
      </c>
      <c r="AI350" s="274">
        <f t="shared" si="51"/>
        <v>67.934017891481531</v>
      </c>
      <c r="AJ350" s="259" t="str">
        <f>IF(head!$F$48="S460","a0","b")</f>
        <v>b</v>
      </c>
      <c r="AK350" s="259">
        <f t="shared" si="47"/>
        <v>0.34</v>
      </c>
      <c r="AL350" s="260">
        <f>IF(head!F$48="S235",235,IF(head!F$48="S275",275,IF(head!F$48="S355",355,IF(head!F$48="S420",420,460))))^0.5*head!$I$40*1000/(S350*3.1416*210000^0.5)</f>
        <v>0.52228810839601181</v>
      </c>
      <c r="AM350" s="260">
        <f t="shared" si="48"/>
        <v>0.69118141251326404</v>
      </c>
      <c r="AN350" s="260">
        <f t="shared" si="49"/>
        <v>0.87420840360675678</v>
      </c>
      <c r="AO350" s="261">
        <f>IF(head!F$48="S235",235,IF(head!F$48="S275",275,IF(head!F$48="S355",355,IF(head!F$48="S420",420,460))))*AN350*J350/1000</f>
        <v>3266.0234109782637</v>
      </c>
      <c r="AP350" s="262" t="str">
        <f t="shared" si="43"/>
        <v>HEA 450</v>
      </c>
    </row>
    <row r="351" spans="1:42" s="263" customFormat="1">
      <c r="A351" s="264" t="s">
        <v>183</v>
      </c>
      <c r="B351" s="252">
        <f t="shared" si="44"/>
        <v>3650.8419828346236</v>
      </c>
      <c r="C351" s="265">
        <v>440</v>
      </c>
      <c r="D351" s="265">
        <v>300</v>
      </c>
      <c r="E351" s="266">
        <v>11.5</v>
      </c>
      <c r="F351" s="265">
        <v>21</v>
      </c>
      <c r="G351" s="265">
        <v>27</v>
      </c>
      <c r="H351" s="267">
        <v>139.75181480093437</v>
      </c>
      <c r="I351" s="268">
        <v>142.42223164426434</v>
      </c>
      <c r="J351" s="268">
        <v>17802.778955533042</v>
      </c>
      <c r="K351" s="268">
        <v>2.0106460032938491</v>
      </c>
      <c r="L351" s="269">
        <v>637216333.50180197</v>
      </c>
      <c r="M351" s="268">
        <v>2896437.8795536454</v>
      </c>
      <c r="N351" s="268">
        <v>3215867.4803516828</v>
      </c>
      <c r="O351" s="270">
        <v>189.19059798560968</v>
      </c>
      <c r="P351" s="268">
        <v>94653333.609806463</v>
      </c>
      <c r="Q351" s="268">
        <v>631022.22406537645</v>
      </c>
      <c r="R351" s="268">
        <v>965531.1357937071</v>
      </c>
      <c r="S351" s="268">
        <v>72.916204998335516</v>
      </c>
      <c r="T351" s="269">
        <v>2491793.5981023801</v>
      </c>
      <c r="U351" s="271">
        <v>4087093917972.0601</v>
      </c>
      <c r="V351" s="253">
        <v>1</v>
      </c>
      <c r="W351" s="253">
        <v>1</v>
      </c>
      <c r="X351" s="253">
        <v>2</v>
      </c>
      <c r="Y351" s="253">
        <v>3</v>
      </c>
      <c r="Z351" s="253">
        <v>3</v>
      </c>
      <c r="AA351" s="254">
        <v>2</v>
      </c>
      <c r="AB351" s="253">
        <v>3</v>
      </c>
      <c r="AC351" s="253">
        <v>4</v>
      </c>
      <c r="AD351" s="253">
        <v>4</v>
      </c>
      <c r="AE351" s="253">
        <v>4</v>
      </c>
      <c r="AF351" s="255">
        <f t="shared" si="45"/>
        <v>112.94000831645148</v>
      </c>
      <c r="AG351" s="272">
        <f t="shared" si="46"/>
        <v>96.088706575901526</v>
      </c>
      <c r="AH351" s="273">
        <f t="shared" si="50"/>
        <v>83.133088586713086</v>
      </c>
      <c r="AI351" s="274">
        <f t="shared" si="51"/>
        <v>66.281786846163143</v>
      </c>
      <c r="AJ351" s="259" t="str">
        <f>IF(head!$F$48="S460","a0","b")</f>
        <v>b</v>
      </c>
      <c r="AK351" s="259">
        <f t="shared" si="47"/>
        <v>0.34</v>
      </c>
      <c r="AL351" s="260">
        <f>IF(head!F$48="S235",235,IF(head!F$48="S275",275,IF(head!F$48="S355",355,IF(head!F$48="S420",420,460))))^0.5*head!$I$40*1000/(S351*3.1416*210000^0.5)</f>
        <v>0.52571677979347498</v>
      </c>
      <c r="AM351" s="260">
        <f t="shared" si="48"/>
        <v>0.69356091884310134</v>
      </c>
      <c r="AN351" s="260">
        <f t="shared" si="49"/>
        <v>0.8726445370186372</v>
      </c>
      <c r="AO351" s="261">
        <f>IF(head!F$48="S235",235,IF(head!F$48="S275",275,IF(head!F$48="S355",355,IF(head!F$48="S420",420,460))))*AN351*J351/1000</f>
        <v>3650.8419828346236</v>
      </c>
      <c r="AP351" s="262" t="str">
        <f t="shared" si="43"/>
        <v>HEA 500</v>
      </c>
    </row>
    <row r="352" spans="1:42" s="263" customFormat="1">
      <c r="A352" s="264" t="s">
        <v>184</v>
      </c>
      <c r="B352" s="252">
        <f t="shared" si="44"/>
        <v>4043.6504548810899</v>
      </c>
      <c r="C352" s="265">
        <v>490</v>
      </c>
      <c r="D352" s="265">
        <v>300</v>
      </c>
      <c r="E352" s="266">
        <v>12</v>
      </c>
      <c r="F352" s="265">
        <v>23</v>
      </c>
      <c r="G352" s="265">
        <v>27</v>
      </c>
      <c r="H352" s="267">
        <v>155.06716480093436</v>
      </c>
      <c r="I352" s="268">
        <v>158.03023164426435</v>
      </c>
      <c r="J352" s="268">
        <v>19753.778955533042</v>
      </c>
      <c r="K352" s="268">
        <v>2.1096460032938489</v>
      </c>
      <c r="L352" s="269">
        <v>869747803.99878979</v>
      </c>
      <c r="M352" s="268">
        <v>3549991.0367297544</v>
      </c>
      <c r="N352" s="268">
        <v>3948856.8963289429</v>
      </c>
      <c r="O352" s="270">
        <v>209.83193017715715</v>
      </c>
      <c r="P352" s="268">
        <v>103670552.49722138</v>
      </c>
      <c r="Q352" s="268">
        <v>691137.01664814248</v>
      </c>
      <c r="R352" s="268">
        <v>1058512.7055325904</v>
      </c>
      <c r="S352" s="268">
        <v>72.444031655046075</v>
      </c>
      <c r="T352" s="269">
        <v>3177384.2971851998</v>
      </c>
      <c r="U352" s="271">
        <v>5569125928531.21</v>
      </c>
      <c r="V352" s="253">
        <v>1</v>
      </c>
      <c r="W352" s="253">
        <v>2</v>
      </c>
      <c r="X352" s="253">
        <v>3</v>
      </c>
      <c r="Y352" s="253">
        <v>4</v>
      </c>
      <c r="Z352" s="253">
        <v>4</v>
      </c>
      <c r="AA352" s="254">
        <v>3</v>
      </c>
      <c r="AB352" s="253">
        <v>3</v>
      </c>
      <c r="AC352" s="253">
        <v>4</v>
      </c>
      <c r="AD352" s="253">
        <v>4</v>
      </c>
      <c r="AE352" s="253">
        <v>4</v>
      </c>
      <c r="AF352" s="255">
        <f t="shared" si="45"/>
        <v>106.79708465113386</v>
      </c>
      <c r="AG352" s="272">
        <f t="shared" si="46"/>
        <v>91.610117100503757</v>
      </c>
      <c r="AH352" s="273">
        <f t="shared" si="50"/>
        <v>79.984695766651853</v>
      </c>
      <c r="AI352" s="274">
        <f t="shared" si="51"/>
        <v>64.797728216021738</v>
      </c>
      <c r="AJ352" s="259" t="str">
        <f>IF(head!$F$48="S460","a0","b")</f>
        <v>b</v>
      </c>
      <c r="AK352" s="259">
        <f t="shared" si="47"/>
        <v>0.34</v>
      </c>
      <c r="AL352" s="260">
        <f>IF(head!F$48="S235",235,IF(head!F$48="S275",275,IF(head!F$48="S355",355,IF(head!F$48="S420",420,460))))^0.5*head!$I$40*1000/(S352*3.1416*210000^0.5)</f>
        <v>0.52914327944938078</v>
      </c>
      <c r="AM352" s="260">
        <f t="shared" si="48"/>
        <v>0.69595066259961746</v>
      </c>
      <c r="AN352" s="260">
        <f t="shared" si="49"/>
        <v>0.87107501055843606</v>
      </c>
      <c r="AO352" s="261">
        <f>IF(head!F$48="S235",235,IF(head!F$48="S275",275,IF(head!F$48="S355",355,IF(head!F$48="S420",420,460))))*AN352*J352/1000</f>
        <v>4043.6504548810899</v>
      </c>
      <c r="AP352" s="262" t="str">
        <f t="shared" si="43"/>
        <v>HEA 550</v>
      </c>
    </row>
    <row r="353" spans="1:42" s="263" customFormat="1">
      <c r="A353" s="264" t="s">
        <v>185</v>
      </c>
      <c r="B353" s="252">
        <f t="shared" si="44"/>
        <v>4318.3359163024443</v>
      </c>
      <c r="C353" s="265">
        <v>540</v>
      </c>
      <c r="D353" s="265">
        <v>300</v>
      </c>
      <c r="E353" s="266">
        <v>12.5</v>
      </c>
      <c r="F353" s="265">
        <v>24</v>
      </c>
      <c r="G353" s="265">
        <v>27</v>
      </c>
      <c r="H353" s="267">
        <v>166.22986480093437</v>
      </c>
      <c r="I353" s="268">
        <v>169.40623164426435</v>
      </c>
      <c r="J353" s="268">
        <v>21175.778955533042</v>
      </c>
      <c r="K353" s="268">
        <v>2.2086460032938491</v>
      </c>
      <c r="L353" s="269">
        <v>1119322215.7009661</v>
      </c>
      <c r="M353" s="268">
        <v>4145637.8359295041</v>
      </c>
      <c r="N353" s="268">
        <v>4621817.5912617361</v>
      </c>
      <c r="O353" s="270">
        <v>229.91000150746095</v>
      </c>
      <c r="P353" s="268">
        <v>108190498.08617242</v>
      </c>
      <c r="Q353" s="268">
        <v>721269.9872411493</v>
      </c>
      <c r="R353" s="268">
        <v>1106903.9002714737</v>
      </c>
      <c r="S353" s="268">
        <v>71.478406602428493</v>
      </c>
      <c r="T353" s="269">
        <v>3606733.48785502</v>
      </c>
      <c r="U353" s="271">
        <v>7102962710866.6904</v>
      </c>
      <c r="V353" s="253">
        <v>2</v>
      </c>
      <c r="W353" s="253">
        <v>2</v>
      </c>
      <c r="X353" s="253">
        <v>4</v>
      </c>
      <c r="Y353" s="253">
        <v>4</v>
      </c>
      <c r="Z353" s="253">
        <v>4</v>
      </c>
      <c r="AA353" s="254">
        <v>3</v>
      </c>
      <c r="AB353" s="253">
        <v>4</v>
      </c>
      <c r="AC353" s="253">
        <v>4</v>
      </c>
      <c r="AD353" s="253">
        <v>4</v>
      </c>
      <c r="AE353" s="253">
        <v>4</v>
      </c>
      <c r="AF353" s="255">
        <f t="shared" si="45"/>
        <v>104.30057887985035</v>
      </c>
      <c r="AG353" s="272">
        <f t="shared" si="46"/>
        <v>90.133449508601743</v>
      </c>
      <c r="AH353" s="273">
        <f t="shared" si="50"/>
        <v>79.335924478992112</v>
      </c>
      <c r="AI353" s="274">
        <f t="shared" si="51"/>
        <v>65.16879510774352</v>
      </c>
      <c r="AJ353" s="259" t="str">
        <f>IF(head!$F$48="S460","a0","b")</f>
        <v>b</v>
      </c>
      <c r="AK353" s="259">
        <f t="shared" si="47"/>
        <v>0.34</v>
      </c>
      <c r="AL353" s="260">
        <f>IF(head!F$48="S235",235,IF(head!F$48="S275",275,IF(head!F$48="S355",355,IF(head!F$48="S420",420,460))))^0.5*head!$I$40*1000/(S353*3.1416*210000^0.5)</f>
        <v>0.53629164818544584</v>
      </c>
      <c r="AM353" s="260">
        <f t="shared" si="48"/>
        <v>0.7009739461482567</v>
      </c>
      <c r="AN353" s="260">
        <f t="shared" si="49"/>
        <v>0.86777905808178823</v>
      </c>
      <c r="AO353" s="261">
        <f>IF(head!F$48="S235",235,IF(head!F$48="S275",275,IF(head!F$48="S355",355,IF(head!F$48="S420",420,460))))*AN353*J353/1000</f>
        <v>4318.3359163024443</v>
      </c>
      <c r="AP353" s="262" t="str">
        <f t="shared" si="43"/>
        <v>HEA 600</v>
      </c>
    </row>
    <row r="354" spans="1:42" s="263" customFormat="1">
      <c r="A354" s="264" t="s">
        <v>186</v>
      </c>
      <c r="B354" s="252">
        <f t="shared" si="44"/>
        <v>4600.6286890209185</v>
      </c>
      <c r="C354" s="265">
        <v>590</v>
      </c>
      <c r="D354" s="265">
        <v>300</v>
      </c>
      <c r="E354" s="266">
        <v>13</v>
      </c>
      <c r="F354" s="265">
        <v>25</v>
      </c>
      <c r="G354" s="265">
        <v>27</v>
      </c>
      <c r="H354" s="267">
        <v>177.76936480093437</v>
      </c>
      <c r="I354" s="268">
        <v>181.16623164426434</v>
      </c>
      <c r="J354" s="268">
        <v>22645.778955533042</v>
      </c>
      <c r="K354" s="268">
        <v>2.3076460032938488</v>
      </c>
      <c r="L354" s="269">
        <v>1412081108.7599163</v>
      </c>
      <c r="M354" s="268">
        <v>4786715.6229149709</v>
      </c>
      <c r="N354" s="268">
        <v>5350386.2861945294</v>
      </c>
      <c r="O354" s="270">
        <v>249.71014655288005</v>
      </c>
      <c r="P354" s="268">
        <v>112713166.64749286</v>
      </c>
      <c r="Q354" s="268">
        <v>751421.1109832857</v>
      </c>
      <c r="R354" s="268">
        <v>1155656.5950103567</v>
      </c>
      <c r="S354" s="268">
        <v>70.549459969814706</v>
      </c>
      <c r="T354" s="269">
        <v>4075886.0673159198</v>
      </c>
      <c r="U354" s="271">
        <v>8879460111642.8008</v>
      </c>
      <c r="V354" s="253">
        <v>2</v>
      </c>
      <c r="W354" s="253">
        <v>3</v>
      </c>
      <c r="X354" s="253">
        <v>4</v>
      </c>
      <c r="Y354" s="253">
        <v>4</v>
      </c>
      <c r="Z354" s="253">
        <v>4</v>
      </c>
      <c r="AA354" s="254">
        <v>4</v>
      </c>
      <c r="AB354" s="253">
        <v>4</v>
      </c>
      <c r="AC354" s="253">
        <v>4</v>
      </c>
      <c r="AD354" s="253">
        <v>4</v>
      </c>
      <c r="AE354" s="253">
        <v>4</v>
      </c>
      <c r="AF354" s="255">
        <f t="shared" si="45"/>
        <v>101.90181613205324</v>
      </c>
      <c r="AG354" s="272">
        <f t="shared" si="46"/>
        <v>88.654314220589924</v>
      </c>
      <c r="AH354" s="273">
        <f t="shared" si="50"/>
        <v>78.601844674682411</v>
      </c>
      <c r="AI354" s="274">
        <f t="shared" si="51"/>
        <v>65.354342763219094</v>
      </c>
      <c r="AJ354" s="259" t="str">
        <f>IF(head!$F$48="S460","a0","b")</f>
        <v>b</v>
      </c>
      <c r="AK354" s="259">
        <f t="shared" si="47"/>
        <v>0.34</v>
      </c>
      <c r="AL354" s="260">
        <f>IF(head!F$48="S235",235,IF(head!F$48="S275",275,IF(head!F$48="S355",355,IF(head!F$48="S420",420,460))))^0.5*head!$I$40*1000/(S354*3.1416*210000^0.5)</f>
        <v>0.54335316674127776</v>
      </c>
      <c r="AM354" s="260">
        <f t="shared" si="48"/>
        <v>0.70598637024990452</v>
      </c>
      <c r="AN354" s="260">
        <f t="shared" si="49"/>
        <v>0.86449414683315817</v>
      </c>
      <c r="AO354" s="261">
        <f>IF(head!F$48="S235",235,IF(head!F$48="S275",275,IF(head!F$48="S355",355,IF(head!F$48="S420",420,460))))*AN354*J354/1000</f>
        <v>4600.6286890209185</v>
      </c>
      <c r="AP354" s="262" t="str">
        <f t="shared" si="43"/>
        <v>HEA 650</v>
      </c>
    </row>
    <row r="355" spans="1:42" s="263" customFormat="1">
      <c r="A355" s="264" t="s">
        <v>187</v>
      </c>
      <c r="B355" s="252">
        <f t="shared" si="44"/>
        <v>4890.4292010508543</v>
      </c>
      <c r="C355" s="265">
        <v>640</v>
      </c>
      <c r="D355" s="265">
        <v>300</v>
      </c>
      <c r="E355" s="266">
        <v>13.5</v>
      </c>
      <c r="F355" s="265">
        <v>26</v>
      </c>
      <c r="G355" s="265">
        <v>27</v>
      </c>
      <c r="H355" s="267">
        <v>189.68566480093438</v>
      </c>
      <c r="I355" s="268">
        <v>193.31023164426435</v>
      </c>
      <c r="J355" s="268">
        <v>24163.778955533042</v>
      </c>
      <c r="K355" s="268">
        <v>2.406646003293849</v>
      </c>
      <c r="L355" s="269">
        <v>1751782355.1756408</v>
      </c>
      <c r="M355" s="268">
        <v>5474319.8599238778</v>
      </c>
      <c r="N355" s="268">
        <v>6136290.9811273217</v>
      </c>
      <c r="O355" s="270">
        <v>269.25119946203426</v>
      </c>
      <c r="P355" s="268">
        <v>117238819.93118276</v>
      </c>
      <c r="Q355" s="268">
        <v>781592.13287455169</v>
      </c>
      <c r="R355" s="268">
        <v>1204788.78974924</v>
      </c>
      <c r="S355" s="268">
        <v>69.655159666469075</v>
      </c>
      <c r="T355" s="269">
        <v>4586962.4859096296</v>
      </c>
      <c r="U355" s="271">
        <v>10914853851174.199</v>
      </c>
      <c r="V355" s="253">
        <v>3</v>
      </c>
      <c r="W355" s="253">
        <v>4</v>
      </c>
      <c r="X355" s="253">
        <v>4</v>
      </c>
      <c r="Y355" s="253">
        <v>4</v>
      </c>
      <c r="Z355" s="253">
        <v>4</v>
      </c>
      <c r="AA355" s="254">
        <v>4</v>
      </c>
      <c r="AB355" s="253">
        <v>4</v>
      </c>
      <c r="AC355" s="253">
        <v>4</v>
      </c>
      <c r="AD355" s="253">
        <v>4</v>
      </c>
      <c r="AE355" s="253">
        <v>4</v>
      </c>
      <c r="AF355" s="255">
        <f t="shared" si="45"/>
        <v>99.597252885098627</v>
      </c>
      <c r="AG355" s="272">
        <f t="shared" si="46"/>
        <v>87.181976261683502</v>
      </c>
      <c r="AH355" s="273">
        <f t="shared" si="50"/>
        <v>77.802400173401523</v>
      </c>
      <c r="AI355" s="274">
        <f t="shared" si="51"/>
        <v>65.387123549986384</v>
      </c>
      <c r="AJ355" s="259" t="str">
        <f>IF(head!$F$48="S460","a0","b")</f>
        <v>b</v>
      </c>
      <c r="AK355" s="259">
        <f t="shared" si="47"/>
        <v>0.34</v>
      </c>
      <c r="AL355" s="260">
        <f>IF(head!F$48="S235",235,IF(head!F$48="S275",275,IF(head!F$48="S355",355,IF(head!F$48="S420",420,460))))^0.5*head!$I$40*1000/(S355*3.1416*210000^0.5)</f>
        <v>0.55032926017308204</v>
      </c>
      <c r="AM355" s="260">
        <f t="shared" si="48"/>
        <v>0.71098712153074983</v>
      </c>
      <c r="AN355" s="260">
        <f t="shared" si="49"/>
        <v>0.86122030267054506</v>
      </c>
      <c r="AO355" s="261">
        <f>IF(head!F$48="S235",235,IF(head!F$48="S275",275,IF(head!F$48="S355",355,IF(head!F$48="S420",420,460))))*AN355*J355/1000</f>
        <v>4890.4292010508543</v>
      </c>
      <c r="AP355" s="262" t="str">
        <f t="shared" si="43"/>
        <v>HEA 700</v>
      </c>
    </row>
    <row r="356" spans="1:42" s="263" customFormat="1">
      <c r="A356" s="264" t="s">
        <v>188</v>
      </c>
      <c r="B356" s="252">
        <f t="shared" si="44"/>
        <v>5241.8773757528543</v>
      </c>
      <c r="C356" s="265">
        <v>690</v>
      </c>
      <c r="D356" s="265">
        <v>300</v>
      </c>
      <c r="E356" s="266">
        <v>14.5</v>
      </c>
      <c r="F356" s="265">
        <v>27</v>
      </c>
      <c r="G356" s="265">
        <v>27</v>
      </c>
      <c r="H356" s="267">
        <v>204.47506480093438</v>
      </c>
      <c r="I356" s="268">
        <v>208.38223164426435</v>
      </c>
      <c r="J356" s="268">
        <v>26047.778955533042</v>
      </c>
      <c r="K356" s="268">
        <v>2.5046460032938489</v>
      </c>
      <c r="L356" s="269">
        <v>2153013562.9481392</v>
      </c>
      <c r="M356" s="268">
        <v>6240619.0230380846</v>
      </c>
      <c r="N356" s="268">
        <v>7031821.676060115</v>
      </c>
      <c r="O356" s="270">
        <v>287.50012242749381</v>
      </c>
      <c r="P356" s="268">
        <v>121787993.16567087</v>
      </c>
      <c r="Q356" s="268">
        <v>811919.95443780581</v>
      </c>
      <c r="R356" s="268">
        <v>1256740.6792270066</v>
      </c>
      <c r="S356" s="268">
        <v>68.378077829573769</v>
      </c>
      <c r="T356" s="269">
        <v>5228965.8848557603</v>
      </c>
      <c r="U356" s="271">
        <v>13222994681546.9</v>
      </c>
      <c r="V356" s="253">
        <v>3</v>
      </c>
      <c r="W356" s="253">
        <v>4</v>
      </c>
      <c r="X356" s="253">
        <v>4</v>
      </c>
      <c r="Y356" s="253">
        <v>4</v>
      </c>
      <c r="Z356" s="253">
        <v>4</v>
      </c>
      <c r="AA356" s="254">
        <v>4</v>
      </c>
      <c r="AB356" s="253">
        <v>4</v>
      </c>
      <c r="AC356" s="253">
        <v>4</v>
      </c>
      <c r="AD356" s="253">
        <v>4</v>
      </c>
      <c r="AE356" s="253">
        <v>4</v>
      </c>
      <c r="AF356" s="255">
        <f t="shared" si="45"/>
        <v>96.155837607866928</v>
      </c>
      <c r="AG356" s="272">
        <f t="shared" si="46"/>
        <v>84.638540854384061</v>
      </c>
      <c r="AH356" s="273">
        <f t="shared" si="50"/>
        <v>76.014158572986901</v>
      </c>
      <c r="AI356" s="274">
        <f t="shared" si="51"/>
        <v>64.496861819504048</v>
      </c>
      <c r="AJ356" s="259" t="str">
        <f>IF(head!$F$48="S460","a0","b")</f>
        <v>b</v>
      </c>
      <c r="AK356" s="259">
        <f t="shared" si="47"/>
        <v>0.34</v>
      </c>
      <c r="AL356" s="260">
        <f>IF(head!F$48="S235",235,IF(head!F$48="S275",275,IF(head!F$48="S355",355,IF(head!F$48="S420",420,460))))^0.5*head!$I$40*1000/(S356*3.1416*210000^0.5)</f>
        <v>0.5606076348333171</v>
      </c>
      <c r="AM356" s="260">
        <f t="shared" si="48"/>
        <v>0.7184437580383668</v>
      </c>
      <c r="AN356" s="260">
        <f t="shared" si="49"/>
        <v>0.8563440749207607</v>
      </c>
      <c r="AO356" s="261">
        <f>IF(head!F$48="S235",235,IF(head!F$48="S275",275,IF(head!F$48="S355",355,IF(head!F$48="S420",420,460))))*AN356*J356/1000</f>
        <v>5241.8773757528543</v>
      </c>
      <c r="AP356" s="262" t="str">
        <f t="shared" si="43"/>
        <v>HEA 800</v>
      </c>
    </row>
    <row r="357" spans="1:42" s="263" customFormat="1">
      <c r="A357" s="264" t="s">
        <v>189</v>
      </c>
      <c r="B357" s="252">
        <f t="shared" si="44"/>
        <v>5700.5961589982235</v>
      </c>
      <c r="C357" s="265">
        <v>790</v>
      </c>
      <c r="D357" s="265">
        <v>300</v>
      </c>
      <c r="E357" s="266">
        <v>15</v>
      </c>
      <c r="F357" s="265">
        <v>28</v>
      </c>
      <c r="G357" s="265">
        <v>30</v>
      </c>
      <c r="H357" s="267">
        <v>224.37314790238813</v>
      </c>
      <c r="I357" s="268">
        <v>228.6605328941535</v>
      </c>
      <c r="J357" s="268">
        <v>28582.566611769187</v>
      </c>
      <c r="K357" s="268">
        <v>2.6984955592153872</v>
      </c>
      <c r="L357" s="269">
        <v>3034426475.0196629</v>
      </c>
      <c r="M357" s="268">
        <v>7682092.3418219313</v>
      </c>
      <c r="N357" s="268">
        <v>8699489.9481662158</v>
      </c>
      <c r="O357" s="270">
        <v>325.8274708226823</v>
      </c>
      <c r="P357" s="268">
        <v>126386686.78544849</v>
      </c>
      <c r="Q357" s="268">
        <v>842577.91190298996</v>
      </c>
      <c r="R357" s="268">
        <v>1312258.7479413445</v>
      </c>
      <c r="S357" s="268">
        <v>66.496693729441802</v>
      </c>
      <c r="T357" s="269">
        <v>6097143.08349868</v>
      </c>
      <c r="U357" s="271">
        <v>18112979965893.801</v>
      </c>
      <c r="V357" s="253">
        <v>4</v>
      </c>
      <c r="W357" s="253">
        <v>4</v>
      </c>
      <c r="X357" s="253">
        <v>4</v>
      </c>
      <c r="Y357" s="253">
        <v>4</v>
      </c>
      <c r="Z357" s="253">
        <v>4</v>
      </c>
      <c r="AA357" s="254">
        <v>4</v>
      </c>
      <c r="AB357" s="253">
        <v>4</v>
      </c>
      <c r="AC357" s="253">
        <v>4</v>
      </c>
      <c r="AD357" s="253">
        <v>4</v>
      </c>
      <c r="AE357" s="253">
        <v>4</v>
      </c>
      <c r="AF357" s="255">
        <f t="shared" si="45"/>
        <v>94.410540378282604</v>
      </c>
      <c r="AG357" s="272">
        <f t="shared" si="46"/>
        <v>83.914632013060029</v>
      </c>
      <c r="AH357" s="273">
        <f t="shared" si="50"/>
        <v>76.270267453950794</v>
      </c>
      <c r="AI357" s="274">
        <f t="shared" si="51"/>
        <v>65.774359088728204</v>
      </c>
      <c r="AJ357" s="259" t="str">
        <f>IF(head!$F$48="S460","a0","b")</f>
        <v>b</v>
      </c>
      <c r="AK357" s="259">
        <f t="shared" si="47"/>
        <v>0.34</v>
      </c>
      <c r="AL357" s="260">
        <f>IF(head!F$48="S235",235,IF(head!F$48="S275",275,IF(head!F$48="S355",355,IF(head!F$48="S420",420,460))))^0.5*head!$I$40*1000/(S357*3.1416*210000^0.5)</f>
        <v>0.57646884884915039</v>
      </c>
      <c r="AM357" s="260">
        <f t="shared" si="48"/>
        <v>0.73015787115108788</v>
      </c>
      <c r="AN357" s="260">
        <f t="shared" si="49"/>
        <v>0.84869411222674029</v>
      </c>
      <c r="AO357" s="261">
        <f>IF(head!F$48="S235",235,IF(head!F$48="S275",275,IF(head!F$48="S355",355,IF(head!F$48="S420",420,460))))*AN357*J357/1000</f>
        <v>5700.5961589982235</v>
      </c>
      <c r="AP357" s="262" t="str">
        <f t="shared" si="43"/>
        <v>HEA 900</v>
      </c>
    </row>
    <row r="358" spans="1:42" s="263" customFormat="1">
      <c r="A358" s="264" t="s">
        <v>190</v>
      </c>
      <c r="B358" s="252">
        <f t="shared" si="44"/>
        <v>6343.9741687637188</v>
      </c>
      <c r="C358" s="265">
        <v>890</v>
      </c>
      <c r="D358" s="265">
        <v>300</v>
      </c>
      <c r="E358" s="266">
        <v>16</v>
      </c>
      <c r="F358" s="265">
        <v>30</v>
      </c>
      <c r="G358" s="265">
        <v>30</v>
      </c>
      <c r="H358" s="267">
        <v>251.61264790238812</v>
      </c>
      <c r="I358" s="268">
        <v>256.4205328941535</v>
      </c>
      <c r="J358" s="268">
        <v>32052.566611769187</v>
      </c>
      <c r="K358" s="268">
        <v>2.8964955592153876</v>
      </c>
      <c r="L358" s="269">
        <v>4220750180.1838021</v>
      </c>
      <c r="M358" s="268">
        <v>9484831.8655815776</v>
      </c>
      <c r="N358" s="268">
        <v>10811038.145531137</v>
      </c>
      <c r="O358" s="270">
        <v>362.88032190735913</v>
      </c>
      <c r="P358" s="268">
        <v>135474720.34170943</v>
      </c>
      <c r="Q358" s="268">
        <v>903164.80227806291</v>
      </c>
      <c r="R358" s="268">
        <v>1414477.5312472291</v>
      </c>
      <c r="S358" s="268">
        <v>65.012628604712319</v>
      </c>
      <c r="T358" s="269">
        <v>7511140.9911836702</v>
      </c>
      <c r="U358" s="271">
        <v>24747928513799.199</v>
      </c>
      <c r="V358" s="253">
        <v>4</v>
      </c>
      <c r="W358" s="253">
        <v>4</v>
      </c>
      <c r="X358" s="253">
        <v>4</v>
      </c>
      <c r="Y358" s="253">
        <v>4</v>
      </c>
      <c r="Z358" s="253">
        <v>4</v>
      </c>
      <c r="AA358" s="254">
        <v>4</v>
      </c>
      <c r="AB358" s="253">
        <v>4</v>
      </c>
      <c r="AC358" s="253">
        <v>4</v>
      </c>
      <c r="AD358" s="253">
        <v>4</v>
      </c>
      <c r="AE358" s="253">
        <v>4</v>
      </c>
      <c r="AF358" s="255">
        <f t="shared" si="45"/>
        <v>90.367039691350058</v>
      </c>
      <c r="AG358" s="272">
        <f t="shared" si="46"/>
        <v>81.007414809084153</v>
      </c>
      <c r="AH358" s="273">
        <f t="shared" si="50"/>
        <v>74.25302406597612</v>
      </c>
      <c r="AI358" s="274">
        <f t="shared" si="51"/>
        <v>64.893399183710216</v>
      </c>
      <c r="AJ358" s="259" t="str">
        <f>IF(head!$F$48="S460","a0","b")</f>
        <v>b</v>
      </c>
      <c r="AK358" s="259">
        <f t="shared" si="47"/>
        <v>0.34</v>
      </c>
      <c r="AL358" s="260">
        <f>IF(head!F$48="S235",235,IF(head!F$48="S275",275,IF(head!F$48="S355",355,IF(head!F$48="S420",420,460))))^0.5*head!$I$40*1000/(S358*3.1416*210000^0.5)</f>
        <v>0.58962809702032737</v>
      </c>
      <c r="AM358" s="260">
        <f t="shared" si="48"/>
        <v>0.74006742289136196</v>
      </c>
      <c r="AN358" s="260">
        <f t="shared" si="49"/>
        <v>0.84223004939592916</v>
      </c>
      <c r="AO358" s="261">
        <f>IF(head!F$48="S235",235,IF(head!F$48="S275",275,IF(head!F$48="S355",355,IF(head!F$48="S420",420,460))))*AN358*J358/1000</f>
        <v>6343.9741687637188</v>
      </c>
      <c r="AP358" s="262" t="str">
        <f t="shared" si="43"/>
        <v>HEA 1000</v>
      </c>
    </row>
    <row r="359" spans="1:42" s="263" customFormat="1">
      <c r="A359" s="264" t="s">
        <v>191</v>
      </c>
      <c r="B359" s="252">
        <f t="shared" si="44"/>
        <v>6809.3651819110764</v>
      </c>
      <c r="C359" s="265">
        <v>990</v>
      </c>
      <c r="D359" s="265">
        <v>300</v>
      </c>
      <c r="E359" s="266">
        <v>16.5</v>
      </c>
      <c r="F359" s="265">
        <v>31</v>
      </c>
      <c r="G359" s="265">
        <v>30</v>
      </c>
      <c r="H359" s="267">
        <v>272.27384790238807</v>
      </c>
      <c r="I359" s="268">
        <v>277.47653289415348</v>
      </c>
      <c r="J359" s="268">
        <v>34684.566611769187</v>
      </c>
      <c r="K359" s="268">
        <v>3.0954955592153874</v>
      </c>
      <c r="L359" s="269">
        <v>5538462368.2140446</v>
      </c>
      <c r="M359" s="268">
        <v>11188812.865078878</v>
      </c>
      <c r="N359" s="268">
        <v>12824377.909507828</v>
      </c>
      <c r="O359" s="270">
        <v>399.60090989080913</v>
      </c>
      <c r="P359" s="268">
        <v>140044531.72607961</v>
      </c>
      <c r="Q359" s="268">
        <v>933630.21150719747</v>
      </c>
      <c r="R359" s="268">
        <v>1469712.6729001715</v>
      </c>
      <c r="S359" s="268">
        <v>63.542594241996589</v>
      </c>
      <c r="T359" s="269">
        <v>8374378.98411394</v>
      </c>
      <c r="U359" s="271">
        <v>31833196212127.801</v>
      </c>
      <c r="V359" s="253">
        <v>4</v>
      </c>
      <c r="W359" s="253">
        <v>4</v>
      </c>
      <c r="X359" s="253">
        <v>4</v>
      </c>
      <c r="Y359" s="253">
        <v>4</v>
      </c>
      <c r="Z359" s="253">
        <v>4</v>
      </c>
      <c r="AA359" s="254">
        <v>4</v>
      </c>
      <c r="AB359" s="253">
        <v>4</v>
      </c>
      <c r="AC359" s="253">
        <v>4</v>
      </c>
      <c r="AD359" s="253">
        <v>4</v>
      </c>
      <c r="AE359" s="253">
        <v>4</v>
      </c>
      <c r="AF359" s="255">
        <f t="shared" si="45"/>
        <v>89.247058896939535</v>
      </c>
      <c r="AG359" s="272">
        <f t="shared" si="46"/>
        <v>80.597678803540774</v>
      </c>
      <c r="AH359" s="273">
        <f t="shared" si="50"/>
        <v>74.384668803229417</v>
      </c>
      <c r="AI359" s="274">
        <f t="shared" si="51"/>
        <v>65.735288709830641</v>
      </c>
      <c r="AJ359" s="259" t="str">
        <f>IF(head!$F$48="S460","a0","b")</f>
        <v>b</v>
      </c>
      <c r="AK359" s="259">
        <f t="shared" si="47"/>
        <v>0.34</v>
      </c>
      <c r="AL359" s="260">
        <f>IF(head!F$48="S235",235,IF(head!F$48="S275",275,IF(head!F$48="S355",355,IF(head!F$48="S420",420,460))))^0.5*head!$I$40*1000/(S359*3.1416*210000^0.5)</f>
        <v>0.60326892447130509</v>
      </c>
      <c r="AM359" s="260">
        <f t="shared" si="48"/>
        <v>0.7505224147765045</v>
      </c>
      <c r="AN359" s="260">
        <f t="shared" si="49"/>
        <v>0.83541542770360788</v>
      </c>
      <c r="AO359" s="261">
        <f>IF(head!F$48="S235",235,IF(head!F$48="S275",275,IF(head!F$48="S355",355,IF(head!F$48="S420",420,460))))*AN359*J359/1000</f>
        <v>6809.3651819110764</v>
      </c>
      <c r="AP359" s="262" t="s">
        <v>137</v>
      </c>
    </row>
    <row r="360" spans="1:42">
      <c r="A360" s="22"/>
      <c r="B360" s="30"/>
      <c r="C360" s="23"/>
      <c r="D360" s="23"/>
      <c r="E360" s="217"/>
      <c r="F360" s="23"/>
      <c r="G360" s="23"/>
      <c r="H360" s="37"/>
      <c r="I360" s="10"/>
      <c r="J360" s="10"/>
      <c r="K360" s="10"/>
      <c r="L360" s="51"/>
      <c r="M360" s="10"/>
      <c r="N360" s="10"/>
      <c r="O360" s="52"/>
      <c r="P360" s="10"/>
      <c r="Q360" s="10"/>
      <c r="R360" s="10"/>
      <c r="S360" s="10"/>
      <c r="T360" s="51"/>
      <c r="U360" s="38"/>
      <c r="V360" s="118"/>
      <c r="W360" s="118"/>
      <c r="X360" s="118"/>
      <c r="Y360" s="118"/>
      <c r="Z360" s="118"/>
      <c r="AA360" s="119"/>
      <c r="AB360" s="118"/>
      <c r="AC360" s="118"/>
      <c r="AD360" s="118"/>
      <c r="AE360" s="118"/>
      <c r="AF360" s="127"/>
      <c r="AG360" s="131"/>
      <c r="AH360" s="132"/>
      <c r="AI360" s="133"/>
      <c r="AJ360" s="59"/>
      <c r="AK360" s="59"/>
      <c r="AL360" s="14"/>
      <c r="AM360" s="14"/>
      <c r="AN360" s="14"/>
      <c r="AO360" s="15"/>
      <c r="AP360" s="44" t="str">
        <f t="shared" ref="AP360:AP383" si="52">A361</f>
        <v>HEAA 100</v>
      </c>
    </row>
    <row r="361" spans="1:42">
      <c r="A361" s="22" t="s">
        <v>873</v>
      </c>
      <c r="B361" s="30">
        <f t="shared" si="44"/>
        <v>106.51037814661092</v>
      </c>
      <c r="C361" s="23">
        <v>91</v>
      </c>
      <c r="D361" s="23">
        <v>100</v>
      </c>
      <c r="E361" s="217">
        <v>4.2</v>
      </c>
      <c r="F361" s="23">
        <v>5.5</v>
      </c>
      <c r="G361" s="23">
        <v>12</v>
      </c>
      <c r="H361" s="37">
        <v>12.242943664382098</v>
      </c>
      <c r="I361" s="10">
        <v>12.476885263064558</v>
      </c>
      <c r="J361" s="10">
        <v>1559.6106578830697</v>
      </c>
      <c r="K361" s="10">
        <v>0.55299822368615503</v>
      </c>
      <c r="L361" s="51">
        <v>2365076.4061307837</v>
      </c>
      <c r="M361" s="10">
        <v>51979.701233643602</v>
      </c>
      <c r="N361" s="10">
        <v>58358.098420725961</v>
      </c>
      <c r="O361" s="52">
        <v>38.941662690098383</v>
      </c>
      <c r="P361" s="10">
        <v>920611.20524419029</v>
      </c>
      <c r="Q361" s="10">
        <v>18412.224104883804</v>
      </c>
      <c r="R361" s="10">
        <v>28443.710276151283</v>
      </c>
      <c r="S361" s="10">
        <v>24.295734393520604</v>
      </c>
      <c r="T361" s="51">
        <v>21882.314125389301</v>
      </c>
      <c r="U361" s="38">
        <v>1605842256.22962</v>
      </c>
      <c r="V361" s="118">
        <v>1</v>
      </c>
      <c r="W361" s="118">
        <v>1</v>
      </c>
      <c r="X361" s="118">
        <v>1</v>
      </c>
      <c r="Y361" s="118">
        <v>1</v>
      </c>
      <c r="Z361" s="118">
        <v>2</v>
      </c>
      <c r="AA361" s="119">
        <v>1</v>
      </c>
      <c r="AB361" s="118">
        <v>1</v>
      </c>
      <c r="AC361" s="118">
        <v>2</v>
      </c>
      <c r="AD361" s="118">
        <v>3</v>
      </c>
      <c r="AE361" s="118">
        <v>3</v>
      </c>
      <c r="AF361" s="127">
        <f t="shared" ref="AF361:AF384" si="53">K361/J361*1000000</f>
        <v>354.57453492704684</v>
      </c>
      <c r="AG361" s="131">
        <f t="shared" ref="AG361:AG384" si="54">(K361*1000-D361)/J361*1000</f>
        <v>290.45596822288331</v>
      </c>
      <c r="AH361" s="132">
        <f t="shared" ref="AH361:AH384" si="55">2*(C361+D361)/J361*1000</f>
        <v>244.93292480990476</v>
      </c>
      <c r="AI361" s="133">
        <f t="shared" ref="AI361:AI384" si="56">(2*C361+D361)/J361*1000</f>
        <v>180.81435810574121</v>
      </c>
      <c r="AJ361" s="59" t="str">
        <f>IF(head!$F$48="S460","a","c")</f>
        <v>c</v>
      </c>
      <c r="AK361" s="59">
        <f t="shared" ref="AK361:AK384" si="57">IF(AJ361="a0",0.13,IF(AJ361="a",0.21,IF(AJ361="b",0.34,IF(AJ361="c",0.49,0.76))))</f>
        <v>0.49</v>
      </c>
      <c r="AL361" s="14">
        <f>IF(head!F$48="S235",235,IF(head!F$48="S275",275,IF(head!F$48="S355",355,IF(head!F$48="S420",420,460))))^0.5*head!$I$40*1000/(S361*3.1416*210000^0.5)</f>
        <v>1.5777778874924184</v>
      </c>
      <c r="AM361" s="14">
        <f t="shared" ref="AM361:AM384" si="58">0.5*(1+AK361*(AL361-0.2)+AL361^2)</f>
        <v>2.0822471135656619</v>
      </c>
      <c r="AN361" s="14">
        <f t="shared" ref="AN361:AN384" si="59">IF(AL361&lt;=0.2,1,1/(AM361+(AM361^2-AL361^2)^0.5))</f>
        <v>0.29060820365443218</v>
      </c>
      <c r="AO361" s="15">
        <f>IF(head!F$48="S235",235,IF(head!F$48="S275",275,IF(head!F$48="S355",355,IF(head!F$48="S420",420,460))))*AN361*J361/1000</f>
        <v>106.51037814661092</v>
      </c>
      <c r="AP361" s="44" t="str">
        <f t="shared" si="52"/>
        <v>HEAA 120</v>
      </c>
    </row>
    <row r="362" spans="1:42">
      <c r="A362" s="22" t="s">
        <v>874</v>
      </c>
      <c r="B362" s="30">
        <f t="shared" si="44"/>
        <v>167.64836004241917</v>
      </c>
      <c r="C362" s="23">
        <v>109</v>
      </c>
      <c r="D362" s="23">
        <v>120</v>
      </c>
      <c r="E362" s="217">
        <v>4.2</v>
      </c>
      <c r="F362" s="23">
        <v>5.5</v>
      </c>
      <c r="G362" s="23">
        <v>12</v>
      </c>
      <c r="H362" s="37">
        <v>14.563403664382097</v>
      </c>
      <c r="I362" s="10">
        <v>14.841685263064557</v>
      </c>
      <c r="J362" s="10">
        <v>1855.2106578830696</v>
      </c>
      <c r="K362" s="10">
        <v>0.66899822368615502</v>
      </c>
      <c r="L362" s="51">
        <v>4133620.1743257134</v>
      </c>
      <c r="M362" s="10">
        <v>75846.241730747031</v>
      </c>
      <c r="N362" s="10">
        <v>84119.79434167358</v>
      </c>
      <c r="O362" s="52">
        <v>47.202898653642983</v>
      </c>
      <c r="P362" s="10">
        <v>1588055.6705775238</v>
      </c>
      <c r="Q362" s="10">
        <v>26467.594509625396</v>
      </c>
      <c r="R362" s="10">
        <v>40623.090276151292</v>
      </c>
      <c r="S362" s="10">
        <v>29.257434818531163</v>
      </c>
      <c r="T362" s="51">
        <v>24545.453422306698</v>
      </c>
      <c r="U362" s="38">
        <v>4118559215.7061801</v>
      </c>
      <c r="V362" s="118">
        <v>1</v>
      </c>
      <c r="W362" s="118">
        <v>2</v>
      </c>
      <c r="X362" s="118">
        <v>3</v>
      </c>
      <c r="Y362" s="118">
        <v>3</v>
      </c>
      <c r="Z362" s="118">
        <v>3</v>
      </c>
      <c r="AA362" s="119">
        <v>2</v>
      </c>
      <c r="AB362" s="118">
        <v>3</v>
      </c>
      <c r="AC362" s="118">
        <v>3</v>
      </c>
      <c r="AD362" s="118">
        <v>3</v>
      </c>
      <c r="AE362" s="118">
        <v>3</v>
      </c>
      <c r="AF362" s="127">
        <f t="shared" si="53"/>
        <v>360.60499159137578</v>
      </c>
      <c r="AG362" s="131">
        <f t="shared" si="54"/>
        <v>295.92231014487703</v>
      </c>
      <c r="AH362" s="132">
        <f t="shared" si="55"/>
        <v>246.8722341874703</v>
      </c>
      <c r="AI362" s="133">
        <f t="shared" si="56"/>
        <v>182.18955274097155</v>
      </c>
      <c r="AJ362" s="59" t="str">
        <f>IF(head!$F$48="S460","a","c")</f>
        <v>c</v>
      </c>
      <c r="AK362" s="59">
        <f t="shared" si="57"/>
        <v>0.49</v>
      </c>
      <c r="AL362" s="14">
        <f>IF(head!F$48="S235",235,IF(head!F$48="S275",275,IF(head!F$48="S355",355,IF(head!F$48="S420",420,460))))^0.5*head!$I$40*1000/(S362*3.1416*210000^0.5)</f>
        <v>1.3102061996975272</v>
      </c>
      <c r="AM362" s="14">
        <f t="shared" si="58"/>
        <v>1.6303206617888124</v>
      </c>
      <c r="AN362" s="14">
        <f t="shared" si="59"/>
        <v>0.38453707332098336</v>
      </c>
      <c r="AO362" s="15">
        <f>IF(head!F$48="S235",235,IF(head!F$48="S275",275,IF(head!F$48="S355",355,IF(head!F$48="S420",420,460))))*AN362*J362/1000</f>
        <v>167.64836004241917</v>
      </c>
      <c r="AP362" s="44" t="str">
        <f t="shared" si="52"/>
        <v>HEAA 140</v>
      </c>
    </row>
    <row r="363" spans="1:42">
      <c r="A363" s="22" t="s">
        <v>875</v>
      </c>
      <c r="B363" s="30">
        <f t="shared" si="44"/>
        <v>259.28188253820099</v>
      </c>
      <c r="C363" s="23">
        <v>128</v>
      </c>
      <c r="D363" s="23">
        <v>140</v>
      </c>
      <c r="E363" s="217">
        <v>4.3</v>
      </c>
      <c r="F363" s="23">
        <v>6</v>
      </c>
      <c r="G363" s="23">
        <v>12</v>
      </c>
      <c r="H363" s="37">
        <v>18.0739236643821</v>
      </c>
      <c r="I363" s="10">
        <v>18.419285263064559</v>
      </c>
      <c r="J363" s="10">
        <v>2302.4106578830701</v>
      </c>
      <c r="K363" s="10">
        <v>0.78679822368615493</v>
      </c>
      <c r="L363" s="51">
        <v>7194547.2024310334</v>
      </c>
      <c r="M363" s="10">
        <v>112414.8000379849</v>
      </c>
      <c r="N363" s="10">
        <v>123783.29026262122</v>
      </c>
      <c r="O363" s="52">
        <v>55.899811018984899</v>
      </c>
      <c r="P363" s="10">
        <v>2748278.5862984504</v>
      </c>
      <c r="Q363" s="10">
        <v>39261.122661406436</v>
      </c>
      <c r="R363" s="10">
        <v>59933.300809045439</v>
      </c>
      <c r="S363" s="10">
        <v>34.549278593895572</v>
      </c>
      <c r="T363" s="51">
        <v>33021.306516591801</v>
      </c>
      <c r="U363" s="38">
        <v>9991708317.5792408</v>
      </c>
      <c r="V363" s="118">
        <v>2</v>
      </c>
      <c r="W363" s="118">
        <v>3</v>
      </c>
      <c r="X363" s="118">
        <v>3</v>
      </c>
      <c r="Y363" s="118">
        <v>3</v>
      </c>
      <c r="Z363" s="118">
        <v>3</v>
      </c>
      <c r="AA363" s="119">
        <v>3</v>
      </c>
      <c r="AB363" s="118">
        <v>3</v>
      </c>
      <c r="AC363" s="118">
        <v>3</v>
      </c>
      <c r="AD363" s="118">
        <v>4</v>
      </c>
      <c r="AE363" s="118">
        <v>4</v>
      </c>
      <c r="AF363" s="127">
        <f t="shared" si="53"/>
        <v>341.72801493612315</v>
      </c>
      <c r="AG363" s="131">
        <f t="shared" si="54"/>
        <v>280.92218105038114</v>
      </c>
      <c r="AH363" s="132">
        <f t="shared" si="55"/>
        <v>232.79947830541238</v>
      </c>
      <c r="AI363" s="133">
        <f t="shared" si="56"/>
        <v>171.99364441967032</v>
      </c>
      <c r="AJ363" s="59" t="str">
        <f>IF(head!$F$48="S460","a","c")</f>
        <v>c</v>
      </c>
      <c r="AK363" s="59">
        <f t="shared" si="57"/>
        <v>0.49</v>
      </c>
      <c r="AL363" s="14">
        <f>IF(head!F$48="S235",235,IF(head!F$48="S275",275,IF(head!F$48="S355",355,IF(head!F$48="S420",420,460))))^0.5*head!$I$40*1000/(S363*3.1416*210000^0.5)</f>
        <v>1.1095245413679591</v>
      </c>
      <c r="AM363" s="14">
        <f t="shared" si="58"/>
        <v>1.33835586658404</v>
      </c>
      <c r="AN363" s="14">
        <f t="shared" si="59"/>
        <v>0.47920519997569383</v>
      </c>
      <c r="AO363" s="15">
        <f>IF(head!F$48="S235",235,IF(head!F$48="S275",275,IF(head!F$48="S355",355,IF(head!F$48="S420",420,460))))*AN363*J363/1000</f>
        <v>259.28188253820099</v>
      </c>
      <c r="AP363" s="44" t="str">
        <f t="shared" si="52"/>
        <v>HEAA 160</v>
      </c>
    </row>
    <row r="364" spans="1:42">
      <c r="A364" s="22" t="s">
        <v>876</v>
      </c>
      <c r="B364" s="30">
        <f t="shared" si="44"/>
        <v>399.75627295347363</v>
      </c>
      <c r="C364" s="23">
        <v>148</v>
      </c>
      <c r="D364" s="23">
        <v>160</v>
      </c>
      <c r="E364" s="217">
        <v>4.5</v>
      </c>
      <c r="F364" s="23">
        <v>7</v>
      </c>
      <c r="G364" s="23">
        <v>15</v>
      </c>
      <c r="H364" s="37">
        <v>23.83371197559703</v>
      </c>
      <c r="I364" s="10">
        <v>24.289133223538371</v>
      </c>
      <c r="J364" s="10">
        <v>3036.1416529422968</v>
      </c>
      <c r="K364" s="10">
        <v>0.90124777960769387</v>
      </c>
      <c r="L364" s="51">
        <v>12828789.914200641</v>
      </c>
      <c r="M364" s="10">
        <v>173362.02586757622</v>
      </c>
      <c r="N364" s="10">
        <v>190413.86595299942</v>
      </c>
      <c r="O364" s="52">
        <v>65.00276516769128</v>
      </c>
      <c r="P364" s="10">
        <v>4787270.1602483122</v>
      </c>
      <c r="Q364" s="10">
        <v>59840.877003103902</v>
      </c>
      <c r="R364" s="10">
        <v>91360.06851325462</v>
      </c>
      <c r="S364" s="10">
        <v>39.708451688593016</v>
      </c>
      <c r="T364" s="51">
        <v>60639.413204904195</v>
      </c>
      <c r="U364" s="38">
        <v>23191525200.7686</v>
      </c>
      <c r="V364" s="118">
        <v>1</v>
      </c>
      <c r="W364" s="118">
        <v>2</v>
      </c>
      <c r="X364" s="118">
        <v>3</v>
      </c>
      <c r="Y364" s="118">
        <v>3</v>
      </c>
      <c r="Z364" s="118">
        <v>3</v>
      </c>
      <c r="AA364" s="119">
        <v>3</v>
      </c>
      <c r="AB364" s="118">
        <v>3</v>
      </c>
      <c r="AC364" s="118">
        <v>3</v>
      </c>
      <c r="AD364" s="118">
        <v>4</v>
      </c>
      <c r="AE364" s="118">
        <v>4</v>
      </c>
      <c r="AF364" s="127">
        <f t="shared" si="53"/>
        <v>296.83983246773187</v>
      </c>
      <c r="AG364" s="131">
        <f t="shared" si="54"/>
        <v>244.14136899355714</v>
      </c>
      <c r="AH364" s="132">
        <f t="shared" si="55"/>
        <v>202.88908437557257</v>
      </c>
      <c r="AI364" s="133">
        <f t="shared" si="56"/>
        <v>150.19062090139786</v>
      </c>
      <c r="AJ364" s="59" t="str">
        <f>IF(head!$F$48="S460","a","c")</f>
        <v>c</v>
      </c>
      <c r="AK364" s="59">
        <f t="shared" si="57"/>
        <v>0.49</v>
      </c>
      <c r="AL364" s="14">
        <f>IF(head!F$48="S235",235,IF(head!F$48="S275",275,IF(head!F$48="S355",355,IF(head!F$48="S420",420,460))))^0.5*head!$I$40*1000/(S364*3.1416*210000^0.5)</f>
        <v>0.96536809813457836</v>
      </c>
      <c r="AM364" s="14">
        <f t="shared" si="58"/>
        <v>1.1534829664909581</v>
      </c>
      <c r="AN364" s="14">
        <f t="shared" si="59"/>
        <v>0.56028035502156481</v>
      </c>
      <c r="AO364" s="15">
        <f>IF(head!F$48="S235",235,IF(head!F$48="S275",275,IF(head!F$48="S355",355,IF(head!F$48="S420",420,460))))*AN364*J364/1000</f>
        <v>399.75627295347363</v>
      </c>
      <c r="AP364" s="44" t="str">
        <f t="shared" si="52"/>
        <v>HEAA 180</v>
      </c>
    </row>
    <row r="365" spans="1:42">
      <c r="A365" s="22" t="s">
        <v>877</v>
      </c>
      <c r="B365" s="30">
        <f t="shared" si="44"/>
        <v>537.51564960342535</v>
      </c>
      <c r="C365" s="23">
        <v>167</v>
      </c>
      <c r="D365" s="23">
        <v>180</v>
      </c>
      <c r="E365" s="217">
        <v>5</v>
      </c>
      <c r="F365" s="23">
        <v>7.5</v>
      </c>
      <c r="G365" s="23">
        <v>15</v>
      </c>
      <c r="H365" s="37">
        <v>28.677161975597031</v>
      </c>
      <c r="I365" s="10">
        <v>29.225133223538371</v>
      </c>
      <c r="J365" s="10">
        <v>3653.1416529422968</v>
      </c>
      <c r="K365" s="10">
        <v>1.0182477796076939</v>
      </c>
      <c r="L365" s="51">
        <v>19668997.641909622</v>
      </c>
      <c r="M365" s="10">
        <v>235556.85798694158</v>
      </c>
      <c r="N365" s="10">
        <v>258236.64082948005</v>
      </c>
      <c r="O365" s="52">
        <v>73.376646217765213</v>
      </c>
      <c r="P365" s="10">
        <v>7299722.1825249149</v>
      </c>
      <c r="Q365" s="10">
        <v>81108.024250276838</v>
      </c>
      <c r="R365" s="10">
        <v>123579.97892649019</v>
      </c>
      <c r="S365" s="10">
        <v>44.701274901737634</v>
      </c>
      <c r="T365" s="51">
        <v>79790.5050540503</v>
      </c>
      <c r="U365" s="38">
        <v>45469117400.669296</v>
      </c>
      <c r="V365" s="118">
        <v>2</v>
      </c>
      <c r="W365" s="118">
        <v>3</v>
      </c>
      <c r="X365" s="118">
        <v>3</v>
      </c>
      <c r="Y365" s="118">
        <v>3</v>
      </c>
      <c r="Z365" s="118">
        <v>3</v>
      </c>
      <c r="AA365" s="119">
        <v>3</v>
      </c>
      <c r="AB365" s="118">
        <v>3</v>
      </c>
      <c r="AC365" s="118">
        <v>3</v>
      </c>
      <c r="AD365" s="118">
        <v>4</v>
      </c>
      <c r="AE365" s="118">
        <v>4</v>
      </c>
      <c r="AF365" s="127">
        <f t="shared" si="53"/>
        <v>278.732082230532</v>
      </c>
      <c r="AG365" s="131">
        <f t="shared" si="54"/>
        <v>229.45942403644713</v>
      </c>
      <c r="AH365" s="132">
        <f t="shared" si="55"/>
        <v>189.97347103719389</v>
      </c>
      <c r="AI365" s="133">
        <f t="shared" si="56"/>
        <v>140.70081284310902</v>
      </c>
      <c r="AJ365" s="59" t="str">
        <f>IF(head!$F$48="S460","a","c")</f>
        <v>c</v>
      </c>
      <c r="AK365" s="59">
        <f t="shared" si="57"/>
        <v>0.49</v>
      </c>
      <c r="AL365" s="14">
        <f>IF(head!F$48="S235",235,IF(head!F$48="S275",275,IF(head!F$48="S355",355,IF(head!F$48="S420",420,460))))^0.5*head!$I$40*1000/(S365*3.1416*210000^0.5)</f>
        <v>0.85754315890877952</v>
      </c>
      <c r="AM365" s="14">
        <f t="shared" si="58"/>
        <v>1.0287882086282751</v>
      </c>
      <c r="AN365" s="14">
        <f t="shared" si="59"/>
        <v>0.62611879141562798</v>
      </c>
      <c r="AO365" s="15">
        <f>IF(head!F$48="S235",235,IF(head!F$48="S275",275,IF(head!F$48="S355",355,IF(head!F$48="S420",420,460))))*AN365*J365/1000</f>
        <v>537.51564960342535</v>
      </c>
      <c r="AP365" s="44" t="str">
        <f t="shared" si="52"/>
        <v>HEAA 200</v>
      </c>
    </row>
    <row r="366" spans="1:42">
      <c r="A366" s="22" t="s">
        <v>878</v>
      </c>
      <c r="B366" s="30">
        <f t="shared" si="44"/>
        <v>700.36033623307617</v>
      </c>
      <c r="C366" s="23">
        <v>186</v>
      </c>
      <c r="D366" s="23">
        <v>200</v>
      </c>
      <c r="E366" s="217">
        <v>5.5</v>
      </c>
      <c r="F366" s="23">
        <v>8</v>
      </c>
      <c r="G366" s="23">
        <v>18</v>
      </c>
      <c r="H366" s="37">
        <v>34.643023244859727</v>
      </c>
      <c r="I366" s="10">
        <v>35.304991841895259</v>
      </c>
      <c r="J366" s="10">
        <v>4413.1239802369073</v>
      </c>
      <c r="K366" s="10">
        <v>1.1300973355292325</v>
      </c>
      <c r="L366" s="51">
        <v>29443068.923016001</v>
      </c>
      <c r="M366" s="10">
        <v>316592.13895716128</v>
      </c>
      <c r="N366" s="10">
        <v>347059.80667587277</v>
      </c>
      <c r="O366" s="52">
        <v>81.680516169921077</v>
      </c>
      <c r="P366" s="10">
        <v>10684941.444473278</v>
      </c>
      <c r="Q366" s="10">
        <v>106849.41444473276</v>
      </c>
      <c r="R366" s="10">
        <v>163168.69758991583</v>
      </c>
      <c r="S366" s="10">
        <v>49.205427461962287</v>
      </c>
      <c r="T366" s="51">
        <v>117524.700862873</v>
      </c>
      <c r="U366" s="38">
        <v>82643082699.156204</v>
      </c>
      <c r="V366" s="118">
        <v>2</v>
      </c>
      <c r="W366" s="118">
        <v>3</v>
      </c>
      <c r="X366" s="118">
        <v>3</v>
      </c>
      <c r="Y366" s="118">
        <v>3</v>
      </c>
      <c r="Z366" s="118">
        <v>3</v>
      </c>
      <c r="AA366" s="119">
        <v>3</v>
      </c>
      <c r="AB366" s="118">
        <v>3</v>
      </c>
      <c r="AC366" s="118">
        <v>4</v>
      </c>
      <c r="AD366" s="118">
        <v>4</v>
      </c>
      <c r="AE366" s="118">
        <v>4</v>
      </c>
      <c r="AF366" s="127">
        <f t="shared" si="53"/>
        <v>256.07649832411147</v>
      </c>
      <c r="AG366" s="131">
        <f t="shared" si="54"/>
        <v>210.75712798789368</v>
      </c>
      <c r="AH366" s="132">
        <f t="shared" si="55"/>
        <v>174.93276949780076</v>
      </c>
      <c r="AI366" s="133">
        <f t="shared" si="56"/>
        <v>129.61339916158295</v>
      </c>
      <c r="AJ366" s="59" t="str">
        <f>IF(head!$F$48="S460","a","c")</f>
        <v>c</v>
      </c>
      <c r="AK366" s="59">
        <f t="shared" si="57"/>
        <v>0.49</v>
      </c>
      <c r="AL366" s="14">
        <f>IF(head!F$48="S235",235,IF(head!F$48="S275",275,IF(head!F$48="S355",355,IF(head!F$48="S420",420,460))))^0.5*head!$I$40*1000/(S366*3.1416*210000^0.5)</f>
        <v>0.77904561475700906</v>
      </c>
      <c r="AM366" s="14">
        <f t="shared" si="58"/>
        <v>0.94532221055153032</v>
      </c>
      <c r="AN366" s="14">
        <f t="shared" si="59"/>
        <v>0.67531679673499601</v>
      </c>
      <c r="AO366" s="15">
        <f>IF(head!F$48="S235",235,IF(head!F$48="S275",275,IF(head!F$48="S355",355,IF(head!F$48="S420",420,460))))*AN366*J366/1000</f>
        <v>700.36033623307617</v>
      </c>
      <c r="AP366" s="44" t="str">
        <f t="shared" si="52"/>
        <v>HEAA 220</v>
      </c>
    </row>
    <row r="367" spans="1:42">
      <c r="A367" s="22" t="s">
        <v>879</v>
      </c>
      <c r="B367" s="30">
        <f t="shared" si="44"/>
        <v>870.73641998790686</v>
      </c>
      <c r="C367" s="23">
        <v>205</v>
      </c>
      <c r="D367" s="23">
        <v>220</v>
      </c>
      <c r="E367" s="217">
        <v>6</v>
      </c>
      <c r="F367" s="23">
        <v>8.5</v>
      </c>
      <c r="G367" s="23">
        <v>18</v>
      </c>
      <c r="H367" s="37">
        <v>40.397073244859726</v>
      </c>
      <c r="I367" s="10">
        <v>41.168991841895263</v>
      </c>
      <c r="J367" s="10">
        <v>5146.1239802369073</v>
      </c>
      <c r="K367" s="10">
        <v>1.2470973355292325</v>
      </c>
      <c r="L367" s="51">
        <v>41702247.818914227</v>
      </c>
      <c r="M367" s="10">
        <v>406851.19823330955</v>
      </c>
      <c r="N367" s="10">
        <v>445496.42249800498</v>
      </c>
      <c r="O367" s="52">
        <v>90.020124633696398</v>
      </c>
      <c r="P367" s="10">
        <v>15104927.384350332</v>
      </c>
      <c r="Q367" s="10">
        <v>137317.52167591211</v>
      </c>
      <c r="R367" s="10">
        <v>209344.60358497506</v>
      </c>
      <c r="S367" s="10">
        <v>54.177529637661898</v>
      </c>
      <c r="T367" s="51">
        <v>148246.14217082801</v>
      </c>
      <c r="U367" s="38">
        <v>142896833402.396</v>
      </c>
      <c r="V367" s="118">
        <v>3</v>
      </c>
      <c r="W367" s="118">
        <v>3</v>
      </c>
      <c r="X367" s="118">
        <v>3</v>
      </c>
      <c r="Y367" s="118">
        <v>3</v>
      </c>
      <c r="Z367" s="118">
        <v>4</v>
      </c>
      <c r="AA367" s="119">
        <v>3</v>
      </c>
      <c r="AB367" s="118">
        <v>3</v>
      </c>
      <c r="AC367" s="118">
        <v>4</v>
      </c>
      <c r="AD367" s="118">
        <v>4</v>
      </c>
      <c r="AE367" s="118">
        <v>4</v>
      </c>
      <c r="AF367" s="127">
        <f t="shared" si="53"/>
        <v>242.33721152435604</v>
      </c>
      <c r="AG367" s="131">
        <f t="shared" si="54"/>
        <v>199.58658972727451</v>
      </c>
      <c r="AH367" s="132">
        <f t="shared" si="55"/>
        <v>165.17285694326964</v>
      </c>
      <c r="AI367" s="133">
        <f t="shared" si="56"/>
        <v>122.42223514618809</v>
      </c>
      <c r="AJ367" s="59" t="str">
        <f>IF(head!$F$48="S460","a","c")</f>
        <v>c</v>
      </c>
      <c r="AK367" s="59">
        <f t="shared" si="57"/>
        <v>0.49</v>
      </c>
      <c r="AL367" s="14">
        <f>IF(head!F$48="S235",235,IF(head!F$48="S275",275,IF(head!F$48="S355",355,IF(head!F$48="S420",420,460))))^0.5*head!$I$40*1000/(S367*3.1416*210000^0.5)</f>
        <v>0.70754928736798994</v>
      </c>
      <c r="AM367" s="14">
        <f t="shared" si="58"/>
        <v>0.87466257243263279</v>
      </c>
      <c r="AN367" s="14">
        <f t="shared" si="59"/>
        <v>0.72001012332394132</v>
      </c>
      <c r="AO367" s="15">
        <f>IF(head!F$48="S235",235,IF(head!F$48="S275",275,IF(head!F$48="S355",355,IF(head!F$48="S420",420,460))))*AN367*J367/1000</f>
        <v>870.73641998790686</v>
      </c>
      <c r="AP367" s="44" t="str">
        <f t="shared" si="52"/>
        <v>HEAA 240</v>
      </c>
    </row>
    <row r="368" spans="1:42">
      <c r="A368" s="22" t="s">
        <v>880</v>
      </c>
      <c r="B368" s="30">
        <f t="shared" si="44"/>
        <v>1068.668530775162</v>
      </c>
      <c r="C368" s="23">
        <v>224</v>
      </c>
      <c r="D368" s="23">
        <v>240</v>
      </c>
      <c r="E368" s="217">
        <v>6.5</v>
      </c>
      <c r="F368" s="23">
        <v>9</v>
      </c>
      <c r="G368" s="23">
        <v>21</v>
      </c>
      <c r="H368" s="37">
        <v>47.394827472170171</v>
      </c>
      <c r="I368" s="10">
        <v>48.300461118135203</v>
      </c>
      <c r="J368" s="10">
        <v>6037.557639766901</v>
      </c>
      <c r="K368" s="10">
        <v>1.3589468914507714</v>
      </c>
      <c r="L368" s="51">
        <v>58351830.882910274</v>
      </c>
      <c r="M368" s="10">
        <v>520998.49002598453</v>
      </c>
      <c r="N368" s="10">
        <v>570574.22646088596</v>
      </c>
      <c r="O368" s="52">
        <v>98.309751579372829</v>
      </c>
      <c r="P368" s="10">
        <v>20770453.927653056</v>
      </c>
      <c r="Q368" s="10">
        <v>173087.11606377547</v>
      </c>
      <c r="R368" s="10">
        <v>264381.89776434732</v>
      </c>
      <c r="S368" s="10">
        <v>58.653286119780603</v>
      </c>
      <c r="T368" s="51">
        <v>207136.41359521099</v>
      </c>
      <c r="U368" s="38">
        <v>234651718523.37</v>
      </c>
      <c r="V368" s="118">
        <v>3</v>
      </c>
      <c r="W368" s="118">
        <v>3</v>
      </c>
      <c r="X368" s="118">
        <v>3</v>
      </c>
      <c r="Y368" s="118">
        <v>4</v>
      </c>
      <c r="Z368" s="118">
        <v>4</v>
      </c>
      <c r="AA368" s="119">
        <v>3</v>
      </c>
      <c r="AB368" s="118">
        <v>3</v>
      </c>
      <c r="AC368" s="118">
        <v>4</v>
      </c>
      <c r="AD368" s="118">
        <v>4</v>
      </c>
      <c r="AE368" s="118">
        <v>4</v>
      </c>
      <c r="AF368" s="127">
        <f t="shared" si="53"/>
        <v>225.08222240396498</v>
      </c>
      <c r="AG368" s="131">
        <f t="shared" si="54"/>
        <v>185.33104911176829</v>
      </c>
      <c r="AH368" s="132">
        <f t="shared" si="55"/>
        <v>153.70453672982711</v>
      </c>
      <c r="AI368" s="133">
        <f t="shared" si="56"/>
        <v>113.95336343763044</v>
      </c>
      <c r="AJ368" s="59" t="str">
        <f>IF(head!$F$48="S460","a","c")</f>
        <v>c</v>
      </c>
      <c r="AK368" s="59">
        <f t="shared" si="57"/>
        <v>0.49</v>
      </c>
      <c r="AL368" s="14">
        <f>IF(head!F$48="S235",235,IF(head!F$48="S275",275,IF(head!F$48="S355",355,IF(head!F$48="S420",420,460))))^0.5*head!$I$40*1000/(S368*3.1416*210000^0.5)</f>
        <v>0.6535571154223544</v>
      </c>
      <c r="AM368" s="14">
        <f t="shared" si="58"/>
        <v>0.82468994483807123</v>
      </c>
      <c r="AN368" s="14">
        <f t="shared" si="59"/>
        <v>0.75320616948157215</v>
      </c>
      <c r="AO368" s="15">
        <f>IF(head!F$48="S235",235,IF(head!F$48="S275",275,IF(head!F$48="S355",355,IF(head!F$48="S420",420,460))))*AN368*J368/1000</f>
        <v>1068.668530775162</v>
      </c>
      <c r="AP368" s="44" t="str">
        <f t="shared" si="52"/>
        <v>HEAA 260</v>
      </c>
    </row>
    <row r="369" spans="1:42">
      <c r="A369" s="22" t="s">
        <v>881</v>
      </c>
      <c r="B369" s="30">
        <f t="shared" si="44"/>
        <v>1270.1370704411406</v>
      </c>
      <c r="C369" s="23">
        <v>244</v>
      </c>
      <c r="D369" s="23">
        <v>260</v>
      </c>
      <c r="E369" s="217">
        <v>6.5</v>
      </c>
      <c r="F369" s="23">
        <v>9.5</v>
      </c>
      <c r="G369" s="23">
        <v>24</v>
      </c>
      <c r="H369" s="37">
        <v>54.14099965752839</v>
      </c>
      <c r="I369" s="10">
        <v>55.175541052258232</v>
      </c>
      <c r="J369" s="10">
        <v>6896.9426315322789</v>
      </c>
      <c r="K369" s="10">
        <v>1.47379644737231</v>
      </c>
      <c r="L369" s="51">
        <v>79805655.581425995</v>
      </c>
      <c r="M369" s="10">
        <v>654144.71788054099</v>
      </c>
      <c r="N369" s="10">
        <v>714454.79789060669</v>
      </c>
      <c r="O369" s="52">
        <v>107.56934594729421</v>
      </c>
      <c r="P369" s="10">
        <v>27880490.1809345</v>
      </c>
      <c r="Q369" s="10">
        <v>214465.30908411153</v>
      </c>
      <c r="R369" s="10">
        <v>327734.12420925457</v>
      </c>
      <c r="S369" s="10">
        <v>63.580200882591221</v>
      </c>
      <c r="T369" s="51">
        <v>273889.38004630298</v>
      </c>
      <c r="U369" s="38">
        <v>374187682761.112</v>
      </c>
      <c r="V369" s="118">
        <v>3</v>
      </c>
      <c r="W369" s="118">
        <v>3</v>
      </c>
      <c r="X369" s="118">
        <v>3</v>
      </c>
      <c r="Y369" s="118">
        <v>4</v>
      </c>
      <c r="Z369" s="118">
        <v>4</v>
      </c>
      <c r="AA369" s="119">
        <v>3</v>
      </c>
      <c r="AB369" s="118">
        <v>3</v>
      </c>
      <c r="AC369" s="118">
        <v>4</v>
      </c>
      <c r="AD369" s="118">
        <v>4</v>
      </c>
      <c r="AE369" s="118">
        <v>4</v>
      </c>
      <c r="AF369" s="127">
        <f t="shared" si="53"/>
        <v>213.688372676065</v>
      </c>
      <c r="AG369" s="131">
        <f t="shared" si="54"/>
        <v>175.99050945022049</v>
      </c>
      <c r="AH369" s="132">
        <f t="shared" si="55"/>
        <v>146.15171589096641</v>
      </c>
      <c r="AI369" s="133">
        <f t="shared" si="56"/>
        <v>108.45385266512191</v>
      </c>
      <c r="AJ369" s="59" t="str">
        <f>IF(head!$F$48="S460","a","c")</f>
        <v>c</v>
      </c>
      <c r="AK369" s="59">
        <f t="shared" si="57"/>
        <v>0.49</v>
      </c>
      <c r="AL369" s="14">
        <f>IF(head!F$48="S235",235,IF(head!F$48="S275",275,IF(head!F$48="S355",355,IF(head!F$48="S420",420,460))))^0.5*head!$I$40*1000/(S369*3.1416*210000^0.5)</f>
        <v>0.60291210084839153</v>
      </c>
      <c r="AM369" s="14">
        <f t="shared" si="58"/>
        <v>0.78046496538256638</v>
      </c>
      <c r="AN369" s="14">
        <f t="shared" si="59"/>
        <v>0.78365717773428734</v>
      </c>
      <c r="AO369" s="15">
        <f>IF(head!F$48="S235",235,IF(head!F$48="S275",275,IF(head!F$48="S355",355,IF(head!F$48="S420",420,460))))*AN369*J369/1000</f>
        <v>1270.1370704411406</v>
      </c>
      <c r="AP369" s="44" t="str">
        <f t="shared" si="52"/>
        <v>HEAA 280</v>
      </c>
    </row>
    <row r="370" spans="1:42">
      <c r="A370" s="22" t="s">
        <v>882</v>
      </c>
      <c r="B370" s="30">
        <f t="shared" si="44"/>
        <v>1483.7237954628658</v>
      </c>
      <c r="C370" s="23">
        <v>264</v>
      </c>
      <c r="D370" s="23">
        <v>280</v>
      </c>
      <c r="E370" s="217">
        <v>7</v>
      </c>
      <c r="F370" s="23">
        <v>10</v>
      </c>
      <c r="G370" s="23">
        <v>24</v>
      </c>
      <c r="H370" s="37">
        <v>61.249174657528393</v>
      </c>
      <c r="I370" s="10">
        <v>62.419541052258232</v>
      </c>
      <c r="J370" s="10">
        <v>7802.4426315322789</v>
      </c>
      <c r="K370" s="10">
        <v>1.59279644737231</v>
      </c>
      <c r="L370" s="51">
        <v>105579778.77217665</v>
      </c>
      <c r="M370" s="10">
        <v>799846.8088801261</v>
      </c>
      <c r="N370" s="10">
        <v>873059.37789016333</v>
      </c>
      <c r="O370" s="52">
        <v>116.32554120309398</v>
      </c>
      <c r="P370" s="10">
        <v>36642474.979036935</v>
      </c>
      <c r="Q370" s="10">
        <v>261731.96413597811</v>
      </c>
      <c r="R370" s="10">
        <v>399370.17236713762</v>
      </c>
      <c r="S370" s="10">
        <v>68.529428164258476</v>
      </c>
      <c r="T370" s="51">
        <v>329363.822775707</v>
      </c>
      <c r="U370" s="38">
        <v>578700434568.40906</v>
      </c>
      <c r="V370" s="118">
        <v>3</v>
      </c>
      <c r="W370" s="118">
        <v>3</v>
      </c>
      <c r="X370" s="118">
        <v>3</v>
      </c>
      <c r="Y370" s="118">
        <v>4</v>
      </c>
      <c r="Z370" s="118">
        <v>4</v>
      </c>
      <c r="AA370" s="119">
        <v>3</v>
      </c>
      <c r="AB370" s="118">
        <v>4</v>
      </c>
      <c r="AC370" s="118">
        <v>4</v>
      </c>
      <c r="AD370" s="118">
        <v>4</v>
      </c>
      <c r="AE370" s="118">
        <v>4</v>
      </c>
      <c r="AF370" s="127">
        <f t="shared" si="53"/>
        <v>204.14074445549744</v>
      </c>
      <c r="AG370" s="131">
        <f t="shared" si="54"/>
        <v>168.25454660401613</v>
      </c>
      <c r="AH370" s="132">
        <f t="shared" si="55"/>
        <v>139.44351165147032</v>
      </c>
      <c r="AI370" s="133">
        <f t="shared" si="56"/>
        <v>103.55731379998898</v>
      </c>
      <c r="AJ370" s="59" t="str">
        <f>IF(head!$F$48="S460","a","c")</f>
        <v>c</v>
      </c>
      <c r="AK370" s="59">
        <f t="shared" si="57"/>
        <v>0.49</v>
      </c>
      <c r="AL370" s="14">
        <f>IF(head!F$48="S235",235,IF(head!F$48="S275",275,IF(head!F$48="S355",355,IF(head!F$48="S420",420,460))))^0.5*head!$I$40*1000/(S370*3.1416*210000^0.5)</f>
        <v>0.55936950757278536</v>
      </c>
      <c r="AM370" s="14">
        <f t="shared" si="58"/>
        <v>0.74449265235644257</v>
      </c>
      <c r="AN370" s="14">
        <f t="shared" si="59"/>
        <v>0.80919765472539851</v>
      </c>
      <c r="AO370" s="15">
        <f>IF(head!F$48="S235",235,IF(head!F$48="S275",275,IF(head!F$48="S355",355,IF(head!F$48="S420",420,460))))*AN370*J370/1000</f>
        <v>1483.7237954628658</v>
      </c>
      <c r="AP370" s="44" t="str">
        <f t="shared" si="52"/>
        <v>HEAA 300</v>
      </c>
    </row>
    <row r="371" spans="1:42">
      <c r="A371" s="22" t="s">
        <v>883</v>
      </c>
      <c r="B371" s="30">
        <f t="shared" si="44"/>
        <v>1731.4408149975727</v>
      </c>
      <c r="C371" s="23">
        <v>283</v>
      </c>
      <c r="D371" s="23">
        <v>300</v>
      </c>
      <c r="E371" s="217">
        <v>7.5</v>
      </c>
      <c r="F371" s="23">
        <v>10.5</v>
      </c>
      <c r="G371" s="23">
        <v>27</v>
      </c>
      <c r="H371" s="37">
        <v>69.792614800934359</v>
      </c>
      <c r="I371" s="10">
        <v>71.126231644264323</v>
      </c>
      <c r="J371" s="10">
        <v>8890.7789555330401</v>
      </c>
      <c r="K371" s="10">
        <v>1.7046460032938489</v>
      </c>
      <c r="L371" s="51">
        <v>138040926.39769128</v>
      </c>
      <c r="M371" s="10">
        <v>975554.25016036246</v>
      </c>
      <c r="N371" s="10">
        <v>1065285.5113754363</v>
      </c>
      <c r="O371" s="52">
        <v>124.60458588348402</v>
      </c>
      <c r="P371" s="10">
        <v>47335116.26578711</v>
      </c>
      <c r="Q371" s="10">
        <v>315567.44177191408</v>
      </c>
      <c r="R371" s="10">
        <v>482305.077882641</v>
      </c>
      <c r="S371" s="10">
        <v>72.966214852609014</v>
      </c>
      <c r="T371" s="51">
        <v>435358.03574014897</v>
      </c>
      <c r="U371" s="38">
        <v>858765050608.39099</v>
      </c>
      <c r="V371" s="118">
        <v>3</v>
      </c>
      <c r="W371" s="118">
        <v>3</v>
      </c>
      <c r="X371" s="118">
        <v>3</v>
      </c>
      <c r="Y371" s="118">
        <v>4</v>
      </c>
      <c r="Z371" s="118">
        <v>4</v>
      </c>
      <c r="AA371" s="119">
        <v>3</v>
      </c>
      <c r="AB371" s="118">
        <v>4</v>
      </c>
      <c r="AC371" s="118">
        <v>4</v>
      </c>
      <c r="AD371" s="118">
        <v>4</v>
      </c>
      <c r="AE371" s="118">
        <v>4</v>
      </c>
      <c r="AF371" s="127">
        <f t="shared" si="53"/>
        <v>191.731906936342</v>
      </c>
      <c r="AG371" s="131">
        <f t="shared" si="54"/>
        <v>157.98908175753138</v>
      </c>
      <c r="AH371" s="132">
        <f t="shared" si="55"/>
        <v>131.14711386164402</v>
      </c>
      <c r="AI371" s="133">
        <f t="shared" si="56"/>
        <v>97.404288682833382</v>
      </c>
      <c r="AJ371" s="59" t="str">
        <f>IF(head!$F$48="S460","a","c")</f>
        <v>c</v>
      </c>
      <c r="AK371" s="59">
        <f t="shared" si="57"/>
        <v>0.49</v>
      </c>
      <c r="AL371" s="14">
        <f>IF(head!F$48="S235",235,IF(head!F$48="S275",275,IF(head!F$48="S355",355,IF(head!F$48="S420",420,460))))^0.5*head!$I$40*1000/(S371*3.1416*210000^0.5)</f>
        <v>0.52535646208205589</v>
      </c>
      <c r="AM371" s="14">
        <f t="shared" si="58"/>
        <v>0.71771203933579109</v>
      </c>
      <c r="AN371" s="14">
        <f t="shared" si="59"/>
        <v>0.82870503160170927</v>
      </c>
      <c r="AO371" s="15">
        <f>IF(head!F$48="S235",235,IF(head!F$48="S275",275,IF(head!F$48="S355",355,IF(head!F$48="S420",420,460))))*AN371*J371/1000</f>
        <v>1731.4408149975727</v>
      </c>
      <c r="AP371" s="44" t="str">
        <f t="shared" si="52"/>
        <v>HEAA 320</v>
      </c>
    </row>
    <row r="372" spans="1:42">
      <c r="A372" s="22" t="s">
        <v>884</v>
      </c>
      <c r="B372" s="30">
        <f t="shared" si="44"/>
        <v>1836.7756274587398</v>
      </c>
      <c r="C372" s="23">
        <v>301</v>
      </c>
      <c r="D372" s="23">
        <v>300</v>
      </c>
      <c r="E372" s="217">
        <v>8</v>
      </c>
      <c r="F372" s="23">
        <v>11</v>
      </c>
      <c r="G372" s="23">
        <v>27</v>
      </c>
      <c r="H372" s="37">
        <v>74.243564800934365</v>
      </c>
      <c r="I372" s="10">
        <v>75.662231644264324</v>
      </c>
      <c r="J372" s="10">
        <v>9457.7789555330401</v>
      </c>
      <c r="K372" s="10">
        <v>1.739646003293849</v>
      </c>
      <c r="L372" s="51">
        <v>164473636.12061092</v>
      </c>
      <c r="M372" s="10">
        <v>1092848.0805356207</v>
      </c>
      <c r="N372" s="10">
        <v>1196204.1324974671</v>
      </c>
      <c r="O372" s="52">
        <v>131.87229582231811</v>
      </c>
      <c r="P372" s="10">
        <v>49590908.790913157</v>
      </c>
      <c r="Q372" s="10">
        <v>330606.05860608764</v>
      </c>
      <c r="R372" s="10">
        <v>505741.14762152423</v>
      </c>
      <c r="S372" s="10">
        <v>72.411318229576267</v>
      </c>
      <c r="T372" s="51">
        <v>495178.07868928299</v>
      </c>
      <c r="U372" s="38">
        <v>1019909793982.38</v>
      </c>
      <c r="V372" s="118">
        <v>3</v>
      </c>
      <c r="W372" s="118">
        <v>3</v>
      </c>
      <c r="X372" s="118">
        <v>3</v>
      </c>
      <c r="Y372" s="118">
        <v>4</v>
      </c>
      <c r="Z372" s="118">
        <v>4</v>
      </c>
      <c r="AA372" s="119">
        <v>3</v>
      </c>
      <c r="AB372" s="118">
        <v>3</v>
      </c>
      <c r="AC372" s="118">
        <v>4</v>
      </c>
      <c r="AD372" s="118">
        <v>4</v>
      </c>
      <c r="AE372" s="118">
        <v>4</v>
      </c>
      <c r="AF372" s="127">
        <f t="shared" si="53"/>
        <v>183.93811184137604</v>
      </c>
      <c r="AG372" s="131">
        <f t="shared" si="54"/>
        <v>152.21819097935457</v>
      </c>
      <c r="AH372" s="132">
        <f t="shared" si="55"/>
        <v>127.09114958716597</v>
      </c>
      <c r="AI372" s="133">
        <f t="shared" si="56"/>
        <v>95.371228725144519</v>
      </c>
      <c r="AJ372" s="59" t="str">
        <f>IF(head!$F$48="S460","a","c")</f>
        <v>c</v>
      </c>
      <c r="AK372" s="59">
        <f t="shared" si="57"/>
        <v>0.49</v>
      </c>
      <c r="AL372" s="14">
        <f>IF(head!F$48="S235",235,IF(head!F$48="S275",275,IF(head!F$48="S355",355,IF(head!F$48="S420",420,460))))^0.5*head!$I$40*1000/(S372*3.1416*210000^0.5)</f>
        <v>0.5293823317088665</v>
      </c>
      <c r="AM372" s="14">
        <f t="shared" si="58"/>
        <v>0.72082149783143046</v>
      </c>
      <c r="AN372" s="14">
        <f t="shared" si="59"/>
        <v>0.82641670275575929</v>
      </c>
      <c r="AO372" s="15">
        <f>IF(head!F$48="S235",235,IF(head!F$48="S275",275,IF(head!F$48="S355",355,IF(head!F$48="S420",420,460))))*AN372*J372/1000</f>
        <v>1836.7756274587398</v>
      </c>
      <c r="AP372" s="44" t="str">
        <f t="shared" si="52"/>
        <v>HEAA 340</v>
      </c>
    </row>
    <row r="373" spans="1:42">
      <c r="A373" s="22" t="s">
        <v>885</v>
      </c>
      <c r="B373" s="30">
        <f t="shared" si="44"/>
        <v>1946.0257638432583</v>
      </c>
      <c r="C373" s="23">
        <v>320</v>
      </c>
      <c r="D373" s="23">
        <v>300</v>
      </c>
      <c r="E373" s="217">
        <v>8.5</v>
      </c>
      <c r="F373" s="23">
        <v>11.5</v>
      </c>
      <c r="G373" s="23">
        <v>27</v>
      </c>
      <c r="H373" s="37">
        <v>78.894689800934358</v>
      </c>
      <c r="I373" s="10">
        <v>80.402231644264319</v>
      </c>
      <c r="J373" s="10">
        <v>10050.27895553304</v>
      </c>
      <c r="K373" s="10">
        <v>1.7766460032938489</v>
      </c>
      <c r="L373" s="51">
        <v>195522889.9759635</v>
      </c>
      <c r="M373" s="10">
        <v>1222018.0623497718</v>
      </c>
      <c r="N373" s="10">
        <v>1340923.2680972645</v>
      </c>
      <c r="O373" s="52">
        <v>139.47929572022031</v>
      </c>
      <c r="P373" s="10">
        <v>51847382.069658637</v>
      </c>
      <c r="Q373" s="10">
        <v>345649.21379772422</v>
      </c>
      <c r="R373" s="10">
        <v>529298.15486040746</v>
      </c>
      <c r="S373" s="10">
        <v>71.82478888160918</v>
      </c>
      <c r="T373" s="51">
        <v>561458.51334433304</v>
      </c>
      <c r="U373" s="38">
        <v>1207766351731.02</v>
      </c>
      <c r="V373" s="118">
        <v>3</v>
      </c>
      <c r="W373" s="118">
        <v>3</v>
      </c>
      <c r="X373" s="118">
        <v>3</v>
      </c>
      <c r="Y373" s="118">
        <v>3</v>
      </c>
      <c r="Z373" s="118">
        <v>4</v>
      </c>
      <c r="AA373" s="119">
        <v>3</v>
      </c>
      <c r="AB373" s="118">
        <v>3</v>
      </c>
      <c r="AC373" s="118">
        <v>4</v>
      </c>
      <c r="AD373" s="118">
        <v>4</v>
      </c>
      <c r="AE373" s="118">
        <v>4</v>
      </c>
      <c r="AF373" s="127">
        <f t="shared" si="53"/>
        <v>176.77579012030722</v>
      </c>
      <c r="AG373" s="131">
        <f t="shared" si="54"/>
        <v>146.92587238893526</v>
      </c>
      <c r="AH373" s="132">
        <f t="shared" si="55"/>
        <v>123.37965995633738</v>
      </c>
      <c r="AI373" s="133">
        <f t="shared" si="56"/>
        <v>93.529742224965418</v>
      </c>
      <c r="AJ373" s="59" t="str">
        <f>IF(head!$F$48="S460","a","c")</f>
        <v>c</v>
      </c>
      <c r="AK373" s="59">
        <f t="shared" si="57"/>
        <v>0.49</v>
      </c>
      <c r="AL373" s="14">
        <f>IF(head!F$48="S235",235,IF(head!F$48="S275",275,IF(head!F$48="S355",355,IF(head!F$48="S420",420,460))))^0.5*head!$I$40*1000/(S373*3.1416*210000^0.5)</f>
        <v>0.53370532769224899</v>
      </c>
      <c r="AM373" s="14">
        <f t="shared" si="58"/>
        <v>0.72417849368814635</v>
      </c>
      <c r="AN373" s="14">
        <f t="shared" si="59"/>
        <v>0.82395331849434772</v>
      </c>
      <c r="AO373" s="15">
        <f>IF(head!F$48="S235",235,IF(head!F$48="S275",275,IF(head!F$48="S355",355,IF(head!F$48="S420",420,460))))*AN373*J373/1000</f>
        <v>1946.0257638432583</v>
      </c>
      <c r="AP373" s="44" t="str">
        <f t="shared" si="52"/>
        <v>HEAA 360</v>
      </c>
    </row>
    <row r="374" spans="1:42">
      <c r="A374" s="22" t="s">
        <v>886</v>
      </c>
      <c r="B374" s="30">
        <f t="shared" si="44"/>
        <v>2057.963163985366</v>
      </c>
      <c r="C374" s="23">
        <v>339</v>
      </c>
      <c r="D374" s="23">
        <v>300</v>
      </c>
      <c r="E374" s="217">
        <v>9</v>
      </c>
      <c r="F374" s="23">
        <v>12</v>
      </c>
      <c r="G374" s="23">
        <v>27</v>
      </c>
      <c r="H374" s="37">
        <v>83.687114800934353</v>
      </c>
      <c r="I374" s="10">
        <v>85.286231644264319</v>
      </c>
      <c r="J374" s="10">
        <v>10660.77895553304</v>
      </c>
      <c r="K374" s="10">
        <v>1.8136460032938488</v>
      </c>
      <c r="L374" s="51">
        <v>230373715.52211246</v>
      </c>
      <c r="M374" s="10">
        <v>1359136.9647322269</v>
      </c>
      <c r="N374" s="10">
        <v>1495242.4036970618</v>
      </c>
      <c r="O374" s="52">
        <v>147.00157709675295</v>
      </c>
      <c r="P374" s="10">
        <v>54104574.633273557</v>
      </c>
      <c r="Q374" s="10">
        <v>360697.16422182374</v>
      </c>
      <c r="R374" s="10">
        <v>552968.78709929076</v>
      </c>
      <c r="S374" s="10">
        <v>71.239772546630164</v>
      </c>
      <c r="T374" s="51">
        <v>634520.07641808596</v>
      </c>
      <c r="U374" s="38">
        <v>1417122793867.4199</v>
      </c>
      <c r="V374" s="118">
        <v>2</v>
      </c>
      <c r="W374" s="118">
        <v>3</v>
      </c>
      <c r="X374" s="118">
        <v>3</v>
      </c>
      <c r="Y374" s="118">
        <v>3</v>
      </c>
      <c r="Z374" s="118">
        <v>3</v>
      </c>
      <c r="AA374" s="119">
        <v>3</v>
      </c>
      <c r="AB374" s="118">
        <v>3</v>
      </c>
      <c r="AC374" s="118">
        <v>4</v>
      </c>
      <c r="AD374" s="118">
        <v>4</v>
      </c>
      <c r="AE374" s="118">
        <v>4</v>
      </c>
      <c r="AF374" s="127">
        <f t="shared" si="53"/>
        <v>170.12321621700545</v>
      </c>
      <c r="AG374" s="131">
        <f t="shared" si="54"/>
        <v>141.98268340497324</v>
      </c>
      <c r="AH374" s="132">
        <f t="shared" si="55"/>
        <v>119.87866977925722</v>
      </c>
      <c r="AI374" s="133">
        <f t="shared" si="56"/>
        <v>91.738136967225003</v>
      </c>
      <c r="AJ374" s="59" t="str">
        <f>IF(head!$F$48="S460","a","c")</f>
        <v>c</v>
      </c>
      <c r="AK374" s="59">
        <f t="shared" si="57"/>
        <v>0.49</v>
      </c>
      <c r="AL374" s="14">
        <f>IF(head!F$48="S235",235,IF(head!F$48="S275",275,IF(head!F$48="S355",355,IF(head!F$48="S420",420,460))))^0.5*head!$I$40*1000/(S374*3.1416*210000^0.5)</f>
        <v>0.53808808080338399</v>
      </c>
      <c r="AM374" s="14">
        <f t="shared" si="58"/>
        <v>0.72760097114816369</v>
      </c>
      <c r="AN374" s="14">
        <f t="shared" si="59"/>
        <v>0.82144936088062148</v>
      </c>
      <c r="AO374" s="15">
        <f>IF(head!F$48="S235",235,IF(head!F$48="S275",275,IF(head!F$48="S355",355,IF(head!F$48="S420",420,460))))*AN374*J374/1000</f>
        <v>2057.963163985366</v>
      </c>
      <c r="AP374" s="44" t="str">
        <f t="shared" si="52"/>
        <v>HEAA 400</v>
      </c>
    </row>
    <row r="375" spans="1:42">
      <c r="A375" s="22" t="s">
        <v>887</v>
      </c>
      <c r="B375" s="30">
        <f t="shared" si="44"/>
        <v>2391.3007718653444</v>
      </c>
      <c r="C375" s="23">
        <v>378</v>
      </c>
      <c r="D375" s="23">
        <v>300</v>
      </c>
      <c r="E375" s="217">
        <v>9.5</v>
      </c>
      <c r="F375" s="23">
        <v>13</v>
      </c>
      <c r="G375" s="23">
        <v>27</v>
      </c>
      <c r="H375" s="37">
        <v>92.392764800934359</v>
      </c>
      <c r="I375" s="10">
        <v>94.158231644264319</v>
      </c>
      <c r="J375" s="10">
        <v>11769.77895553304</v>
      </c>
      <c r="K375" s="10">
        <v>1.890646003293849</v>
      </c>
      <c r="L375" s="51">
        <v>312520984.47310156</v>
      </c>
      <c r="M375" s="10">
        <v>1653550.1823973628</v>
      </c>
      <c r="N375" s="10">
        <v>1824135.0643744231</v>
      </c>
      <c r="O375" s="52">
        <v>162.95040288488991</v>
      </c>
      <c r="P375" s="10">
        <v>58613922.179674588</v>
      </c>
      <c r="Q375" s="10">
        <v>390759.48119783058</v>
      </c>
      <c r="R375" s="10">
        <v>599688.48183817405</v>
      </c>
      <c r="S375" s="10">
        <v>70.569369686134934</v>
      </c>
      <c r="T375" s="51">
        <v>778472.08054003003</v>
      </c>
      <c r="U375" s="38">
        <v>1916240943522.25</v>
      </c>
      <c r="V375" s="118">
        <v>2</v>
      </c>
      <c r="W375" s="118">
        <v>2</v>
      </c>
      <c r="X375" s="118">
        <v>3</v>
      </c>
      <c r="Y375" s="118">
        <v>3</v>
      </c>
      <c r="Z375" s="118">
        <v>4</v>
      </c>
      <c r="AA375" s="119">
        <v>3</v>
      </c>
      <c r="AB375" s="118">
        <v>3</v>
      </c>
      <c r="AC375" s="118">
        <v>4</v>
      </c>
      <c r="AD375" s="118">
        <v>4</v>
      </c>
      <c r="AE375" s="118">
        <v>4</v>
      </c>
      <c r="AF375" s="127">
        <f t="shared" si="53"/>
        <v>160.63564238859774</v>
      </c>
      <c r="AG375" s="131">
        <f t="shared" si="54"/>
        <v>135.14663353520987</v>
      </c>
      <c r="AH375" s="132">
        <f t="shared" si="55"/>
        <v>115.21032001731321</v>
      </c>
      <c r="AI375" s="133">
        <f t="shared" si="56"/>
        <v>89.721311163925336</v>
      </c>
      <c r="AJ375" s="59" t="str">
        <f>IF(head!$F$48="S460","a0","b")</f>
        <v>b</v>
      </c>
      <c r="AK375" s="59">
        <f t="shared" si="57"/>
        <v>0.34</v>
      </c>
      <c r="AL375" s="14">
        <f>IF(head!F$48="S235",235,IF(head!F$48="S275",275,IF(head!F$48="S355",355,IF(head!F$48="S420",420,460))))^0.5*head!$I$40*1000/(S375*3.1416*210000^0.5)</f>
        <v>0.54319987066594599</v>
      </c>
      <c r="AM375" s="14">
        <f t="shared" si="58"/>
        <v>0.705877027758961</v>
      </c>
      <c r="AN375" s="14">
        <f t="shared" si="59"/>
        <v>0.86456576659842588</v>
      </c>
      <c r="AO375" s="15">
        <f>IF(head!F$48="S235",235,IF(head!F$48="S275",275,IF(head!F$48="S355",355,IF(head!F$48="S420",420,460))))*AN375*J375/1000</f>
        <v>2391.3007718653444</v>
      </c>
      <c r="AP375" s="44" t="str">
        <f t="shared" si="52"/>
        <v>HEAA 450</v>
      </c>
    </row>
    <row r="376" spans="1:42">
      <c r="A376" s="22" t="s">
        <v>888</v>
      </c>
      <c r="B376" s="30">
        <f t="shared" si="44"/>
        <v>2566.5810553263727</v>
      </c>
      <c r="C376" s="23">
        <v>425</v>
      </c>
      <c r="D376" s="23">
        <v>300</v>
      </c>
      <c r="E376" s="217">
        <v>10</v>
      </c>
      <c r="F376" s="23">
        <v>13.5</v>
      </c>
      <c r="G376" s="23">
        <v>27</v>
      </c>
      <c r="H376" s="37">
        <v>99.740364800934358</v>
      </c>
      <c r="I376" s="10">
        <v>101.64623164426432</v>
      </c>
      <c r="J376" s="10">
        <v>12705.77895553304</v>
      </c>
      <c r="K376" s="10">
        <v>1.983646003293849</v>
      </c>
      <c r="L376" s="51">
        <v>418876359.50180203</v>
      </c>
      <c r="M376" s="10">
        <v>1971182.8682437742</v>
      </c>
      <c r="N376" s="10">
        <v>2183340.9803516828</v>
      </c>
      <c r="O376" s="52">
        <v>181.56924069726935</v>
      </c>
      <c r="P376" s="10">
        <v>60875351.531778395</v>
      </c>
      <c r="Q376" s="10">
        <v>405835.67687852262</v>
      </c>
      <c r="R376" s="10">
        <v>624352.92657705722</v>
      </c>
      <c r="S376" s="10">
        <v>69.218166828350689</v>
      </c>
      <c r="T376" s="51">
        <v>881052.88124614395</v>
      </c>
      <c r="U376" s="38">
        <v>2533748736036.3701</v>
      </c>
      <c r="V376" s="118">
        <v>2</v>
      </c>
      <c r="W376" s="118">
        <v>2</v>
      </c>
      <c r="X376" s="118">
        <v>4</v>
      </c>
      <c r="Y376" s="118">
        <v>4</v>
      </c>
      <c r="Z376" s="118">
        <v>4</v>
      </c>
      <c r="AA376" s="119">
        <v>3</v>
      </c>
      <c r="AB376" s="118">
        <v>4</v>
      </c>
      <c r="AC376" s="118">
        <v>4</v>
      </c>
      <c r="AD376" s="118">
        <v>4</v>
      </c>
      <c r="AE376" s="118">
        <v>4</v>
      </c>
      <c r="AF376" s="127">
        <f t="shared" si="53"/>
        <v>156.12155777588293</v>
      </c>
      <c r="AG376" s="131">
        <f t="shared" si="54"/>
        <v>132.5102545216769</v>
      </c>
      <c r="AH376" s="132">
        <f t="shared" si="55"/>
        <v>114.1212990619959</v>
      </c>
      <c r="AI376" s="133">
        <f t="shared" si="56"/>
        <v>90.509995807789863</v>
      </c>
      <c r="AJ376" s="59" t="str">
        <f>IF(head!$F$48="S460","a0","b")</f>
        <v>b</v>
      </c>
      <c r="AK376" s="59">
        <f t="shared" si="57"/>
        <v>0.34</v>
      </c>
      <c r="AL376" s="14">
        <f>IF(head!F$48="S235",235,IF(head!F$48="S275",275,IF(head!F$48="S355",355,IF(head!F$48="S420",420,460))))^0.5*head!$I$40*1000/(S376*3.1416*210000^0.5)</f>
        <v>0.55380363628447205</v>
      </c>
      <c r="AM376" s="14">
        <f t="shared" si="58"/>
        <v>0.71349585194931209</v>
      </c>
      <c r="AN376" s="14">
        <f t="shared" si="59"/>
        <v>0.85957905849377569</v>
      </c>
      <c r="AO376" s="15">
        <f>IF(head!F$48="S235",235,IF(head!F$48="S275",275,IF(head!F$48="S355",355,IF(head!F$48="S420",420,460))))*AN376*J376/1000</f>
        <v>2566.5810553263727</v>
      </c>
      <c r="AP376" s="44" t="str">
        <f t="shared" si="52"/>
        <v>HEAA 500</v>
      </c>
    </row>
    <row r="377" spans="1:42">
      <c r="A377" s="22" t="s">
        <v>889</v>
      </c>
      <c r="B377" s="30">
        <f t="shared" si="44"/>
        <v>2748.6851370829822</v>
      </c>
      <c r="C377" s="23">
        <v>472</v>
      </c>
      <c r="D377" s="23">
        <v>300</v>
      </c>
      <c r="E377" s="217">
        <v>10.5</v>
      </c>
      <c r="F377" s="23">
        <v>14</v>
      </c>
      <c r="G377" s="23">
        <v>27</v>
      </c>
      <c r="H377" s="37">
        <v>107.44906480093437</v>
      </c>
      <c r="I377" s="10">
        <v>109.50223164426433</v>
      </c>
      <c r="J377" s="10">
        <v>13687.77895553304</v>
      </c>
      <c r="K377" s="10">
        <v>2.076646003293849</v>
      </c>
      <c r="L377" s="51">
        <v>546432955.99878979</v>
      </c>
      <c r="M377" s="10">
        <v>2315393.8813508041</v>
      </c>
      <c r="N377" s="10">
        <v>2576230.8963289429</v>
      </c>
      <c r="O377" s="52">
        <v>199.80297505358723</v>
      </c>
      <c r="P377" s="10">
        <v>63138507.564584978</v>
      </c>
      <c r="Q377" s="10">
        <v>420923.38376389985</v>
      </c>
      <c r="R377" s="10">
        <v>649297.12131594052</v>
      </c>
      <c r="S377" s="10">
        <v>67.917339395462264</v>
      </c>
      <c r="T377" s="51">
        <v>995096.25214866584</v>
      </c>
      <c r="U377" s="38">
        <v>3259626459819.6499</v>
      </c>
      <c r="V377" s="118">
        <v>2</v>
      </c>
      <c r="W377" s="118">
        <v>3</v>
      </c>
      <c r="X377" s="118">
        <v>4</v>
      </c>
      <c r="Y377" s="118">
        <v>4</v>
      </c>
      <c r="Z377" s="118">
        <v>4</v>
      </c>
      <c r="AA377" s="119">
        <v>4</v>
      </c>
      <c r="AB377" s="118">
        <v>4</v>
      </c>
      <c r="AC377" s="118">
        <v>4</v>
      </c>
      <c r="AD377" s="118">
        <v>4</v>
      </c>
      <c r="AE377" s="118">
        <v>4</v>
      </c>
      <c r="AF377" s="127">
        <f t="shared" si="53"/>
        <v>151.71533745833921</v>
      </c>
      <c r="AG377" s="131">
        <f t="shared" si="54"/>
        <v>129.79797592184752</v>
      </c>
      <c r="AH377" s="132">
        <f t="shared" si="55"/>
        <v>112.80135404114381</v>
      </c>
      <c r="AI377" s="133">
        <f t="shared" si="56"/>
        <v>90.883992504652142</v>
      </c>
      <c r="AJ377" s="59" t="str">
        <f>IF(head!$F$48="S460","a0","b")</f>
        <v>b</v>
      </c>
      <c r="AK377" s="59">
        <f t="shared" si="57"/>
        <v>0.34</v>
      </c>
      <c r="AL377" s="14">
        <f>IF(head!F$48="S235",235,IF(head!F$48="S275",275,IF(head!F$48="S355",355,IF(head!F$48="S420",420,460))))^0.5*head!$I$40*1000/(S377*3.1416*210000^0.5)</f>
        <v>0.56441069140360023</v>
      </c>
      <c r="AM377" s="14">
        <f t="shared" si="58"/>
        <v>0.7212295318239571</v>
      </c>
      <c r="AN377" s="14">
        <f t="shared" si="59"/>
        <v>0.85452377162310489</v>
      </c>
      <c r="AO377" s="15">
        <f>IF(head!F$48="S235",235,IF(head!F$48="S275",275,IF(head!F$48="S355",355,IF(head!F$48="S420",420,460))))*AN377*J377/1000</f>
        <v>2748.6851370829822</v>
      </c>
      <c r="AP377" s="44" t="str">
        <f t="shared" si="52"/>
        <v>HEAA 550</v>
      </c>
    </row>
    <row r="378" spans="1:42">
      <c r="A378" s="22" t="s">
        <v>890</v>
      </c>
      <c r="B378" s="30">
        <f t="shared" si="44"/>
        <v>3048.8652316567245</v>
      </c>
      <c r="C378" s="23">
        <v>522</v>
      </c>
      <c r="D378" s="23">
        <v>300</v>
      </c>
      <c r="E378" s="217">
        <v>11.5</v>
      </c>
      <c r="F378" s="23">
        <v>15</v>
      </c>
      <c r="G378" s="23">
        <v>27</v>
      </c>
      <c r="H378" s="37">
        <v>119.97766480093436</v>
      </c>
      <c r="I378" s="10">
        <v>122.27023164426433</v>
      </c>
      <c r="J378" s="10">
        <v>15283.77895553304</v>
      </c>
      <c r="K378" s="10">
        <v>2.1746460032938488</v>
      </c>
      <c r="L378" s="51">
        <v>728713791.700966</v>
      </c>
      <c r="M378" s="10">
        <v>2792006.8647546591</v>
      </c>
      <c r="N378" s="10">
        <v>3127601.5912617357</v>
      </c>
      <c r="O378" s="52">
        <v>218.3549896882235</v>
      </c>
      <c r="P378" s="10">
        <v>67665247.130639806</v>
      </c>
      <c r="Q378" s="10">
        <v>451101.64753759874</v>
      </c>
      <c r="R378" s="10">
        <v>698639.0107937071</v>
      </c>
      <c r="S378" s="10">
        <v>66.537650600081761</v>
      </c>
      <c r="T378" s="51">
        <v>1239224.6510231399</v>
      </c>
      <c r="U378" s="38">
        <v>4284096803992.75</v>
      </c>
      <c r="V378" s="118">
        <v>3</v>
      </c>
      <c r="W378" s="118">
        <v>3</v>
      </c>
      <c r="X378" s="118">
        <v>4</v>
      </c>
      <c r="Y378" s="118">
        <v>4</v>
      </c>
      <c r="Z378" s="118">
        <v>4</v>
      </c>
      <c r="AA378" s="119">
        <v>4</v>
      </c>
      <c r="AB378" s="118">
        <v>4</v>
      </c>
      <c r="AC378" s="118">
        <v>4</v>
      </c>
      <c r="AD378" s="118">
        <v>4</v>
      </c>
      <c r="AE378" s="118">
        <v>4</v>
      </c>
      <c r="AF378" s="127">
        <f t="shared" si="53"/>
        <v>142.28457566815194</v>
      </c>
      <c r="AG378" s="131">
        <f t="shared" si="54"/>
        <v>122.65592225247335</v>
      </c>
      <c r="AH378" s="132">
        <f t="shared" si="55"/>
        <v>107.56502071791861</v>
      </c>
      <c r="AI378" s="133">
        <f t="shared" si="56"/>
        <v>87.936367302240043</v>
      </c>
      <c r="AJ378" s="59" t="str">
        <f>IF(head!$F$48="S460","a0","b")</f>
        <v>b</v>
      </c>
      <c r="AK378" s="59">
        <f t="shared" si="57"/>
        <v>0.34</v>
      </c>
      <c r="AL378" s="14">
        <f>IF(head!F$48="S235",235,IF(head!F$48="S275",275,IF(head!F$48="S355",355,IF(head!F$48="S420",420,460))))^0.5*head!$I$40*1000/(S378*3.1416*210000^0.5)</f>
        <v>0.57611400674310442</v>
      </c>
      <c r="AM378" s="14">
        <f t="shared" si="58"/>
        <v>0.72989305552912465</v>
      </c>
      <c r="AN378" s="14">
        <f t="shared" si="59"/>
        <v>0.848866935365992</v>
      </c>
      <c r="AO378" s="15">
        <f>IF(head!F$48="S235",235,IF(head!F$48="S275",275,IF(head!F$48="S355",355,IF(head!F$48="S420",420,460))))*AN378*J378/1000</f>
        <v>3048.8652316567245</v>
      </c>
      <c r="AP378" s="44" t="str">
        <f t="shared" si="52"/>
        <v>HEAA 600</v>
      </c>
    </row>
    <row r="379" spans="1:42">
      <c r="A379" s="22" t="s">
        <v>891</v>
      </c>
      <c r="B379" s="30">
        <f t="shared" si="44"/>
        <v>3251.8748526199361</v>
      </c>
      <c r="C379" s="23">
        <v>571</v>
      </c>
      <c r="D379" s="23">
        <v>300</v>
      </c>
      <c r="E379" s="217">
        <v>12</v>
      </c>
      <c r="F379" s="23">
        <v>15.5</v>
      </c>
      <c r="G379" s="23">
        <v>27</v>
      </c>
      <c r="H379" s="37">
        <v>128.78536480093436</v>
      </c>
      <c r="I379" s="10">
        <v>131.24623164426433</v>
      </c>
      <c r="J379" s="10">
        <v>16405.778955533042</v>
      </c>
      <c r="K379" s="10">
        <v>2.2716460032938488</v>
      </c>
      <c r="L379" s="51">
        <v>918719383.75991642</v>
      </c>
      <c r="M379" s="10">
        <v>3217931.2916284287</v>
      </c>
      <c r="N379" s="10">
        <v>3623061.2861945289</v>
      </c>
      <c r="O379" s="52">
        <v>236.64264554732159</v>
      </c>
      <c r="P379" s="10">
        <v>69934376.49722138</v>
      </c>
      <c r="Q379" s="10">
        <v>466229.17664814251</v>
      </c>
      <c r="R379" s="10">
        <v>724468.70553259028</v>
      </c>
      <c r="S379" s="10">
        <v>65.290038658790351</v>
      </c>
      <c r="T379" s="51">
        <v>1391834.09152931</v>
      </c>
      <c r="U379" s="38">
        <v>5319967100424.9502</v>
      </c>
      <c r="V379" s="118">
        <v>3</v>
      </c>
      <c r="W379" s="118">
        <v>4</v>
      </c>
      <c r="X379" s="118">
        <v>4</v>
      </c>
      <c r="Y379" s="118">
        <v>4</v>
      </c>
      <c r="Z379" s="118">
        <v>4</v>
      </c>
      <c r="AA379" s="119">
        <v>4</v>
      </c>
      <c r="AB379" s="118">
        <v>4</v>
      </c>
      <c r="AC379" s="118">
        <v>4</v>
      </c>
      <c r="AD379" s="118">
        <v>4</v>
      </c>
      <c r="AE379" s="118">
        <v>4</v>
      </c>
      <c r="AF379" s="127">
        <f t="shared" si="53"/>
        <v>138.46620812404092</v>
      </c>
      <c r="AG379" s="131">
        <f t="shared" si="54"/>
        <v>120.17996881695692</v>
      </c>
      <c r="AH379" s="132">
        <f t="shared" si="55"/>
        <v>106.1820962431345</v>
      </c>
      <c r="AI379" s="133">
        <f t="shared" si="56"/>
        <v>87.895856936050478</v>
      </c>
      <c r="AJ379" s="59" t="str">
        <f>IF(head!$F$48="S460","a0","b")</f>
        <v>b</v>
      </c>
      <c r="AK379" s="59">
        <f t="shared" si="57"/>
        <v>0.34</v>
      </c>
      <c r="AL379" s="14">
        <f>IF(head!F$48="S235",235,IF(head!F$48="S275",275,IF(head!F$48="S355",355,IF(head!F$48="S420",420,460))))^0.5*head!$I$40*1000/(S379*3.1416*210000^0.5)</f>
        <v>0.58712283334396242</v>
      </c>
      <c r="AM379" s="14">
        <f t="shared" si="58"/>
        <v>0.7381674923853947</v>
      </c>
      <c r="AN379" s="14">
        <f t="shared" si="59"/>
        <v>0.84346896101697455</v>
      </c>
      <c r="AO379" s="15">
        <f>IF(head!F$48="S235",235,IF(head!F$48="S275",275,IF(head!F$48="S355",355,IF(head!F$48="S420",420,460))))*AN379*J379/1000</f>
        <v>3251.8748526199361</v>
      </c>
      <c r="AP379" s="44" t="str">
        <f t="shared" si="52"/>
        <v>HEAA 650</v>
      </c>
    </row>
    <row r="380" spans="1:42">
      <c r="A380" s="22" t="s">
        <v>892</v>
      </c>
      <c r="B380" s="30">
        <f t="shared" si="44"/>
        <v>3461.3240685788346</v>
      </c>
      <c r="C380" s="23">
        <v>620</v>
      </c>
      <c r="D380" s="23">
        <v>300</v>
      </c>
      <c r="E380" s="217">
        <v>12.5</v>
      </c>
      <c r="F380" s="23">
        <v>16</v>
      </c>
      <c r="G380" s="23">
        <v>27</v>
      </c>
      <c r="H380" s="37">
        <v>137.96986480093437</v>
      </c>
      <c r="I380" s="10">
        <v>140.60623164426434</v>
      </c>
      <c r="J380" s="10">
        <v>17575.778955533042</v>
      </c>
      <c r="K380" s="10">
        <v>2.3686460032938488</v>
      </c>
      <c r="L380" s="51">
        <v>1139440899.1756408</v>
      </c>
      <c r="M380" s="10">
        <v>3675615.8037923896</v>
      </c>
      <c r="N380" s="10">
        <v>4159854.9811273213</v>
      </c>
      <c r="O380" s="52">
        <v>254.61771186391098</v>
      </c>
      <c r="P380" s="10">
        <v>72206123.086172402</v>
      </c>
      <c r="Q380" s="10">
        <v>481374.15390781598</v>
      </c>
      <c r="R380" s="10">
        <v>750653.90027147357</v>
      </c>
      <c r="S380" s="10">
        <v>64.095822169007462</v>
      </c>
      <c r="T380" s="51">
        <v>1560138.70142991</v>
      </c>
      <c r="U380" s="38">
        <v>6498213321979.6299</v>
      </c>
      <c r="V380" s="118">
        <v>4</v>
      </c>
      <c r="W380" s="118">
        <v>4</v>
      </c>
      <c r="X380" s="118">
        <v>4</v>
      </c>
      <c r="Y380" s="118">
        <v>4</v>
      </c>
      <c r="Z380" s="118">
        <v>4</v>
      </c>
      <c r="AA380" s="119">
        <v>4</v>
      </c>
      <c r="AB380" s="118">
        <v>4</v>
      </c>
      <c r="AC380" s="118">
        <v>4</v>
      </c>
      <c r="AD380" s="118">
        <v>4</v>
      </c>
      <c r="AE380" s="118">
        <v>4</v>
      </c>
      <c r="AF380" s="127">
        <f t="shared" si="53"/>
        <v>134.76762590645657</v>
      </c>
      <c r="AG380" s="131">
        <f t="shared" si="54"/>
        <v>117.69868115248555</v>
      </c>
      <c r="AH380" s="132">
        <f t="shared" si="55"/>
        <v>104.68952782435561</v>
      </c>
      <c r="AI380" s="133">
        <f t="shared" si="56"/>
        <v>87.620583070384569</v>
      </c>
      <c r="AJ380" s="59" t="str">
        <f>IF(head!$F$48="S460","a0","b")</f>
        <v>b</v>
      </c>
      <c r="AK380" s="59">
        <f t="shared" si="57"/>
        <v>0.34</v>
      </c>
      <c r="AL380" s="14">
        <f>IF(head!F$48="S235",235,IF(head!F$48="S275",275,IF(head!F$48="S355",355,IF(head!F$48="S420",420,460))))^0.5*head!$I$40*1000/(S380*3.1416*210000^0.5)</f>
        <v>0.59806195145463448</v>
      </c>
      <c r="AM380" s="14">
        <f t="shared" si="58"/>
        <v>0.74650958063615069</v>
      </c>
      <c r="AN380" s="14">
        <f t="shared" si="59"/>
        <v>0.83803048655549406</v>
      </c>
      <c r="AO380" s="15">
        <f>IF(head!F$48="S235",235,IF(head!F$48="S275",275,IF(head!F$48="S355",355,IF(head!F$48="S420",420,460))))*AN380*J380/1000</f>
        <v>3461.3240685788346</v>
      </c>
      <c r="AP380" s="44" t="str">
        <f t="shared" si="52"/>
        <v>HEAA 700</v>
      </c>
    </row>
    <row r="381" spans="1:42">
      <c r="A381" s="22" t="s">
        <v>893</v>
      </c>
      <c r="B381" s="30">
        <f t="shared" si="44"/>
        <v>3745.3113869598924</v>
      </c>
      <c r="C381" s="23">
        <v>670</v>
      </c>
      <c r="D381" s="23">
        <v>300</v>
      </c>
      <c r="E381" s="217">
        <v>13</v>
      </c>
      <c r="F381" s="23">
        <v>17</v>
      </c>
      <c r="G381" s="23">
        <v>27</v>
      </c>
      <c r="H381" s="37">
        <v>149.88616480093438</v>
      </c>
      <c r="I381" s="10">
        <v>152.75023164426435</v>
      </c>
      <c r="J381" s="10">
        <v>19093.778955533042</v>
      </c>
      <c r="K381" s="10">
        <v>2.467646003293849</v>
      </c>
      <c r="L381" s="51">
        <v>1427206130.9481392</v>
      </c>
      <c r="M381" s="10">
        <v>4260316.8088004151</v>
      </c>
      <c r="N381" s="10">
        <v>4840135.676060115</v>
      </c>
      <c r="O381" s="52">
        <v>273.39930490095395</v>
      </c>
      <c r="P381" s="10">
        <v>76730742.647492856</v>
      </c>
      <c r="Q381" s="10">
        <v>511538.28431661904</v>
      </c>
      <c r="R381" s="10">
        <v>799712.59501035686</v>
      </c>
      <c r="S381" s="10">
        <v>63.392627898971554</v>
      </c>
      <c r="T381" s="51">
        <v>1841383.2830011901</v>
      </c>
      <c r="U381" s="38">
        <v>8076461388259.8604</v>
      </c>
      <c r="V381" s="118">
        <v>4</v>
      </c>
      <c r="W381" s="118">
        <v>4</v>
      </c>
      <c r="X381" s="118">
        <v>4</v>
      </c>
      <c r="Y381" s="118">
        <v>4</v>
      </c>
      <c r="Z381" s="118">
        <v>4</v>
      </c>
      <c r="AA381" s="119">
        <v>4</v>
      </c>
      <c r="AB381" s="118">
        <v>4</v>
      </c>
      <c r="AC381" s="118">
        <v>4</v>
      </c>
      <c r="AD381" s="118">
        <v>4</v>
      </c>
      <c r="AE381" s="118">
        <v>4</v>
      </c>
      <c r="AF381" s="127">
        <f t="shared" si="53"/>
        <v>129.23821989563615</v>
      </c>
      <c r="AG381" s="131">
        <f t="shared" si="54"/>
        <v>113.52629609581309</v>
      </c>
      <c r="AH381" s="132">
        <f t="shared" si="55"/>
        <v>101.60377390552236</v>
      </c>
      <c r="AI381" s="133">
        <f t="shared" si="56"/>
        <v>85.891850105699319</v>
      </c>
      <c r="AJ381" s="59" t="str">
        <f>IF(head!$F$48="S460","a0","b")</f>
        <v>b</v>
      </c>
      <c r="AK381" s="59">
        <f t="shared" si="57"/>
        <v>0.34</v>
      </c>
      <c r="AL381" s="14">
        <f>IF(head!F$48="S235",235,IF(head!F$48="S275",275,IF(head!F$48="S355",355,IF(head!F$48="S420",420,460))))^0.5*head!$I$40*1000/(S381*3.1416*210000^0.5)</f>
        <v>0.6046960625701987</v>
      </c>
      <c r="AM381" s="14">
        <f t="shared" si="58"/>
        <v>0.75162699468088456</v>
      </c>
      <c r="AN381" s="14">
        <f t="shared" si="59"/>
        <v>0.83469570380884239</v>
      </c>
      <c r="AO381" s="15">
        <f>IF(head!F$48="S235",235,IF(head!F$48="S275",275,IF(head!F$48="S355",355,IF(head!F$48="S420",420,460))))*AN381*J381/1000</f>
        <v>3745.3113869598924</v>
      </c>
      <c r="AP381" s="44" t="str">
        <f t="shared" si="52"/>
        <v>HEAA 800</v>
      </c>
    </row>
    <row r="382" spans="1:42">
      <c r="A382" s="22" t="s">
        <v>894</v>
      </c>
      <c r="B382" s="30">
        <f t="shared" si="44"/>
        <v>4223.6873456461672</v>
      </c>
      <c r="C382" s="23">
        <v>770</v>
      </c>
      <c r="D382" s="23">
        <v>300</v>
      </c>
      <c r="E382" s="217">
        <v>14</v>
      </c>
      <c r="F382" s="23">
        <v>18</v>
      </c>
      <c r="G382" s="23">
        <v>30</v>
      </c>
      <c r="H382" s="37">
        <v>171.51124790238813</v>
      </c>
      <c r="I382" s="10">
        <v>174.78853289415352</v>
      </c>
      <c r="J382" s="10">
        <v>21848.566611769187</v>
      </c>
      <c r="K382" s="10">
        <v>2.6604955592153874</v>
      </c>
      <c r="L382" s="51">
        <v>2088822566.3529961</v>
      </c>
      <c r="M382" s="10">
        <v>5425513.1593584316</v>
      </c>
      <c r="N382" s="10">
        <v>6224800.9481662158</v>
      </c>
      <c r="O382" s="52">
        <v>309.19986832496699</v>
      </c>
      <c r="P382" s="10">
        <v>81337312.512493417</v>
      </c>
      <c r="Q382" s="10">
        <v>542248.75008328946</v>
      </c>
      <c r="R382" s="10">
        <v>856550.96463545994</v>
      </c>
      <c r="S382" s="10">
        <v>61.014553050870369</v>
      </c>
      <c r="T382" s="51">
        <v>2394068.8640201702</v>
      </c>
      <c r="U382" s="38">
        <v>11341580859529.6</v>
      </c>
      <c r="V382" s="118">
        <v>4</v>
      </c>
      <c r="W382" s="118">
        <v>4</v>
      </c>
      <c r="X382" s="118">
        <v>4</v>
      </c>
      <c r="Y382" s="118">
        <v>4</v>
      </c>
      <c r="Z382" s="118">
        <v>4</v>
      </c>
      <c r="AA382" s="119">
        <v>4</v>
      </c>
      <c r="AB382" s="118">
        <v>4</v>
      </c>
      <c r="AC382" s="118">
        <v>4</v>
      </c>
      <c r="AD382" s="118">
        <v>4</v>
      </c>
      <c r="AE382" s="118">
        <v>4</v>
      </c>
      <c r="AF382" s="127">
        <f t="shared" si="53"/>
        <v>121.76979874653451</v>
      </c>
      <c r="AG382" s="131">
        <f t="shared" si="54"/>
        <v>108.03892086650011</v>
      </c>
      <c r="AH382" s="132">
        <f t="shared" si="55"/>
        <v>97.946928877578827</v>
      </c>
      <c r="AI382" s="133">
        <f t="shared" si="56"/>
        <v>84.216050997544414</v>
      </c>
      <c r="AJ382" s="59" t="str">
        <f>IF(head!$F$48="S460","a0","b")</f>
        <v>b</v>
      </c>
      <c r="AK382" s="59">
        <f t="shared" si="57"/>
        <v>0.34</v>
      </c>
      <c r="AL382" s="14">
        <f>IF(head!F$48="S235",235,IF(head!F$48="S275",275,IF(head!F$48="S355",355,IF(head!F$48="S420",420,460))))^0.5*head!$I$40*1000/(S382*3.1416*210000^0.5)</f>
        <v>0.62826441512282794</v>
      </c>
      <c r="AM382" s="14">
        <f t="shared" si="58"/>
        <v>0.77016303822569532</v>
      </c>
      <c r="AN382" s="14">
        <f t="shared" si="59"/>
        <v>0.82262319356757785</v>
      </c>
      <c r="AO382" s="15">
        <f>IF(head!F$48="S235",235,IF(head!F$48="S275",275,IF(head!F$48="S355",355,IF(head!F$48="S420",420,460))))*AN382*J382/1000</f>
        <v>4223.6873456461672</v>
      </c>
      <c r="AP382" s="44" t="str">
        <f t="shared" si="52"/>
        <v>HEAA 900</v>
      </c>
    </row>
    <row r="383" spans="1:42">
      <c r="A383" s="22" t="s">
        <v>895</v>
      </c>
      <c r="B383" s="30">
        <f t="shared" si="44"/>
        <v>4838.725076120174</v>
      </c>
      <c r="C383" s="23">
        <v>870</v>
      </c>
      <c r="D383" s="23">
        <v>300</v>
      </c>
      <c r="E383" s="217">
        <v>15</v>
      </c>
      <c r="F383" s="23">
        <v>20</v>
      </c>
      <c r="G383" s="23">
        <v>30</v>
      </c>
      <c r="H383" s="37">
        <v>197.99714790238812</v>
      </c>
      <c r="I383" s="10">
        <v>201.78053289415351</v>
      </c>
      <c r="J383" s="10">
        <v>25222.566611769187</v>
      </c>
      <c r="K383" s="10">
        <v>2.8584955592153873</v>
      </c>
      <c r="L383" s="51">
        <v>3011451263.5171356</v>
      </c>
      <c r="M383" s="10">
        <v>6922876.4678554842</v>
      </c>
      <c r="N383" s="10">
        <v>7998813.1455311375</v>
      </c>
      <c r="O383" s="52">
        <v>345.53598348727326</v>
      </c>
      <c r="P383" s="10">
        <v>90413686.785448492</v>
      </c>
      <c r="Q383" s="10">
        <v>602757.91190298996</v>
      </c>
      <c r="R383" s="10">
        <v>957658.74794134451</v>
      </c>
      <c r="S383" s="10">
        <v>59.871818676950532</v>
      </c>
      <c r="T383" s="51">
        <v>3188272.2121526301</v>
      </c>
      <c r="U383" s="38">
        <v>16120101120271</v>
      </c>
      <c r="V383" s="118">
        <v>4</v>
      </c>
      <c r="W383" s="118">
        <v>4</v>
      </c>
      <c r="X383" s="118">
        <v>4</v>
      </c>
      <c r="Y383" s="118">
        <v>4</v>
      </c>
      <c r="Z383" s="118">
        <v>4</v>
      </c>
      <c r="AA383" s="119">
        <v>4</v>
      </c>
      <c r="AB383" s="118">
        <v>4</v>
      </c>
      <c r="AC383" s="118">
        <v>4</v>
      </c>
      <c r="AD383" s="118">
        <v>4</v>
      </c>
      <c r="AE383" s="118">
        <v>4</v>
      </c>
      <c r="AF383" s="127">
        <f t="shared" si="53"/>
        <v>113.33087560889125</v>
      </c>
      <c r="AG383" s="131">
        <f t="shared" si="54"/>
        <v>101.43676488583677</v>
      </c>
      <c r="AH383" s="132">
        <f t="shared" si="55"/>
        <v>92.774063639825002</v>
      </c>
      <c r="AI383" s="133">
        <f t="shared" si="56"/>
        <v>80.87995291677052</v>
      </c>
      <c r="AJ383" s="59" t="str">
        <f>IF(head!$F$48="S460","a0","b")</f>
        <v>b</v>
      </c>
      <c r="AK383" s="59">
        <f t="shared" si="57"/>
        <v>0.34</v>
      </c>
      <c r="AL383" s="14">
        <f>IF(head!F$48="S235",235,IF(head!F$48="S275",275,IF(head!F$48="S355",355,IF(head!F$48="S420",420,460))))^0.5*head!$I$40*1000/(S383*3.1416*210000^0.5)</f>
        <v>0.64025568846204739</v>
      </c>
      <c r="AM383" s="14">
        <f t="shared" si="58"/>
        <v>0.77980714034255316</v>
      </c>
      <c r="AN383" s="14">
        <f t="shared" si="59"/>
        <v>0.8163451321105476</v>
      </c>
      <c r="AO383" s="15">
        <f>IF(head!F$48="S235",235,IF(head!F$48="S275",275,IF(head!F$48="S355",355,IF(head!F$48="S420",420,460))))*AN383*J383/1000</f>
        <v>4838.725076120174</v>
      </c>
      <c r="AP383" s="44" t="str">
        <f t="shared" si="52"/>
        <v>HEAA 1000</v>
      </c>
    </row>
    <row r="384" spans="1:42">
      <c r="A384" s="22" t="s">
        <v>896</v>
      </c>
      <c r="B384" s="30">
        <f t="shared" si="44"/>
        <v>5341.6207815215485</v>
      </c>
      <c r="C384" s="23">
        <v>970</v>
      </c>
      <c r="D384" s="23">
        <v>300</v>
      </c>
      <c r="E384" s="217">
        <v>16</v>
      </c>
      <c r="F384" s="23">
        <v>21</v>
      </c>
      <c r="G384" s="23">
        <v>30</v>
      </c>
      <c r="H384" s="37">
        <v>221.53144790238812</v>
      </c>
      <c r="I384" s="10">
        <v>225.76453289415352</v>
      </c>
      <c r="J384" s="10">
        <v>28220.566611769187</v>
      </c>
      <c r="K384" s="10">
        <v>3.0564955592153873</v>
      </c>
      <c r="L384" s="51">
        <v>4064513253.5473781</v>
      </c>
      <c r="M384" s="10">
        <v>8380439.6980358306</v>
      </c>
      <c r="N384" s="10">
        <v>9776729.9095078278</v>
      </c>
      <c r="O384" s="52">
        <v>379.50841260244857</v>
      </c>
      <c r="P384" s="10">
        <v>95008171.008376107</v>
      </c>
      <c r="Q384" s="10">
        <v>633387.80672250735</v>
      </c>
      <c r="R384" s="10">
        <v>1015749.5312472291</v>
      </c>
      <c r="S384" s="10">
        <v>58.022657246676751</v>
      </c>
      <c r="T384" s="51">
        <v>3844886.7003632095</v>
      </c>
      <c r="U384" s="38">
        <v>21121559449220.801</v>
      </c>
      <c r="V384" s="118">
        <v>4</v>
      </c>
      <c r="W384" s="118">
        <v>4</v>
      </c>
      <c r="X384" s="118">
        <v>4</v>
      </c>
      <c r="Y384" s="118">
        <v>4</v>
      </c>
      <c r="Z384" s="118">
        <v>4</v>
      </c>
      <c r="AA384" s="119">
        <v>4</v>
      </c>
      <c r="AB384" s="118">
        <v>4</v>
      </c>
      <c r="AC384" s="118">
        <v>4</v>
      </c>
      <c r="AD384" s="118">
        <v>4</v>
      </c>
      <c r="AE384" s="118">
        <v>4</v>
      </c>
      <c r="AF384" s="127">
        <f t="shared" si="53"/>
        <v>108.30737742667071</v>
      </c>
      <c r="AG384" s="131">
        <f t="shared" si="54"/>
        <v>97.676832543320032</v>
      </c>
      <c r="AH384" s="132">
        <f t="shared" si="55"/>
        <v>90.005280012369099</v>
      </c>
      <c r="AI384" s="133">
        <f t="shared" si="56"/>
        <v>79.374735129018418</v>
      </c>
      <c r="AJ384" s="59" t="str">
        <f>IF(head!$F$48="S460","a0","b")</f>
        <v>b</v>
      </c>
      <c r="AK384" s="59">
        <f t="shared" si="57"/>
        <v>0.34</v>
      </c>
      <c r="AL384" s="14">
        <f>IF(head!F$48="S235",235,IF(head!F$48="S275",275,IF(head!F$48="S355",355,IF(head!F$48="S420",420,460))))^0.5*head!$I$40*1000/(S384*3.1416*210000^0.5)</f>
        <v>0.66066040932107373</v>
      </c>
      <c r="AM384" s="14">
        <f t="shared" si="58"/>
        <v>0.79654835780672695</v>
      </c>
      <c r="AN384" s="14">
        <f t="shared" si="59"/>
        <v>0.80545162365678824</v>
      </c>
      <c r="AO384" s="15">
        <f>IF(head!F$48="S235",235,IF(head!F$48="S275",275,IF(head!F$48="S355",355,IF(head!F$48="S420",420,460))))*AN384*J384/1000</f>
        <v>5341.6207815215485</v>
      </c>
      <c r="AP384" s="44" t="s">
        <v>137</v>
      </c>
    </row>
    <row r="385" spans="1:42">
      <c r="A385" s="24" t="s">
        <v>56</v>
      </c>
      <c r="B385" s="31">
        <v>0</v>
      </c>
      <c r="C385" s="4"/>
      <c r="D385" s="4"/>
      <c r="E385" s="218"/>
      <c r="F385" s="4"/>
      <c r="G385" s="4"/>
      <c r="H385" s="39"/>
      <c r="I385" s="5"/>
      <c r="J385" s="5"/>
      <c r="K385" s="5"/>
      <c r="L385" s="53"/>
      <c r="M385" s="5"/>
      <c r="N385" s="5"/>
      <c r="O385" s="54"/>
      <c r="P385" s="5"/>
      <c r="Q385" s="5"/>
      <c r="R385" s="5"/>
      <c r="S385" s="5"/>
      <c r="T385" s="53"/>
      <c r="U385" s="40"/>
      <c r="V385" s="105" t="s">
        <v>35</v>
      </c>
      <c r="W385" s="105" t="s">
        <v>36</v>
      </c>
      <c r="X385" s="105" t="s">
        <v>37</v>
      </c>
      <c r="Y385" s="105" t="s">
        <v>38</v>
      </c>
      <c r="Z385" s="105" t="s">
        <v>36</v>
      </c>
      <c r="AA385" s="106" t="s">
        <v>39</v>
      </c>
      <c r="AB385" s="105" t="s">
        <v>39</v>
      </c>
      <c r="AC385" s="105" t="s">
        <v>39</v>
      </c>
      <c r="AD385" s="105" t="s">
        <v>40</v>
      </c>
      <c r="AE385" s="105" t="s">
        <v>36</v>
      </c>
      <c r="AF385" s="92"/>
      <c r="AG385" s="93"/>
      <c r="AH385" s="94"/>
      <c r="AI385" s="95"/>
      <c r="AJ385" s="60"/>
      <c r="AK385" s="60"/>
      <c r="AL385" s="20" t="s">
        <v>206</v>
      </c>
      <c r="AM385" s="20"/>
      <c r="AN385" s="20"/>
      <c r="AO385" s="21" t="s">
        <v>40</v>
      </c>
      <c r="AP385" s="45" t="str">
        <f t="shared" ref="AP385:AP408" si="60">A386</f>
        <v>HEB 100</v>
      </c>
    </row>
    <row r="386" spans="1:42">
      <c r="A386" s="24" t="s">
        <v>192</v>
      </c>
      <c r="B386" s="31">
        <f t="shared" ref="B386:B409" si="61">AO386</f>
        <v>190.01950873059556</v>
      </c>
      <c r="C386" s="4">
        <v>100</v>
      </c>
      <c r="D386" s="4">
        <v>100</v>
      </c>
      <c r="E386" s="218">
        <v>6</v>
      </c>
      <c r="F386" s="4">
        <v>10</v>
      </c>
      <c r="G386" s="4">
        <v>12</v>
      </c>
      <c r="H386" s="39">
        <v>20.438343664382099</v>
      </c>
      <c r="I386" s="5">
        <v>20.82888526306456</v>
      </c>
      <c r="J386" s="5">
        <v>2603.61065788307</v>
      </c>
      <c r="K386" s="5">
        <v>0.567398223686155</v>
      </c>
      <c r="L386" s="53">
        <v>4495451.4061307833</v>
      </c>
      <c r="M386" s="5">
        <v>89909.028122615666</v>
      </c>
      <c r="N386" s="5">
        <v>104213.09842072596</v>
      </c>
      <c r="O386" s="54">
        <v>41.552641149252437</v>
      </c>
      <c r="P386" s="5">
        <v>1672721.0483741476</v>
      </c>
      <c r="Q386" s="5">
        <v>33454.420967482954</v>
      </c>
      <c r="R386" s="5">
        <v>51422.159868246046</v>
      </c>
      <c r="S386" s="5">
        <v>25.34683516656052</v>
      </c>
      <c r="T386" s="53">
        <v>93105.470512685395</v>
      </c>
      <c r="U386" s="40">
        <v>3232357756.0934</v>
      </c>
      <c r="V386" s="105">
        <v>1</v>
      </c>
      <c r="W386" s="105">
        <v>1</v>
      </c>
      <c r="X386" s="105">
        <v>1</v>
      </c>
      <c r="Y386" s="105">
        <v>1</v>
      </c>
      <c r="Z386" s="105">
        <v>1</v>
      </c>
      <c r="AA386" s="106">
        <v>1</v>
      </c>
      <c r="AB386" s="105">
        <v>1</v>
      </c>
      <c r="AC386" s="105">
        <v>1</v>
      </c>
      <c r="AD386" s="105">
        <v>1</v>
      </c>
      <c r="AE386" s="105">
        <v>1</v>
      </c>
      <c r="AF386" s="92">
        <f t="shared" ref="AF386:AF409" si="62">K386/J386*1000000</f>
        <v>217.92744701217813</v>
      </c>
      <c r="AG386" s="96">
        <f t="shared" ref="AG386:AG409" si="63">(K386*1000-D386)/J386*1000</f>
        <v>179.51924657820561</v>
      </c>
      <c r="AH386" s="97">
        <f t="shared" ref="AH386:AH434" si="64">2*(C386+D386)/J386*1000</f>
        <v>153.6328017358901</v>
      </c>
      <c r="AI386" s="98">
        <f t="shared" ref="AI386:AI409" si="65">(2*C386+D386)/J386*1000</f>
        <v>115.22460130191756</v>
      </c>
      <c r="AJ386" s="60" t="str">
        <f>IF(head!$F$48="S460","a","c")</f>
        <v>c</v>
      </c>
      <c r="AK386" s="60">
        <f t="shared" si="47"/>
        <v>0.49</v>
      </c>
      <c r="AL386" s="20">
        <f>IF(head!F$48="S235",235,IF(head!F$48="S275",275,IF(head!F$48="S355",355,IF(head!F$48="S420",420,460))))^0.5*head!$I$40*1000/(S386*3.1416*210000^0.5)</f>
        <v>1.5123494603798902</v>
      </c>
      <c r="AM386" s="20">
        <f t="shared" si="48"/>
        <v>1.9651260629487455</v>
      </c>
      <c r="AN386" s="20">
        <f t="shared" si="49"/>
        <v>0.31056627139105125</v>
      </c>
      <c r="AO386" s="21">
        <f>IF(head!F$48="S235",235,IF(head!F$48="S275",275,IF(head!F$48="S355",355,IF(head!F$48="S420",420,460))))*AN386*J386/1000</f>
        <v>190.01950873059556</v>
      </c>
      <c r="AP386" s="45" t="str">
        <f t="shared" si="60"/>
        <v>HEB 120</v>
      </c>
    </row>
    <row r="387" spans="1:42">
      <c r="A387" s="24" t="s">
        <v>77</v>
      </c>
      <c r="B387" s="31">
        <f t="shared" si="61"/>
        <v>326.52377165765392</v>
      </c>
      <c r="C387" s="4">
        <v>120</v>
      </c>
      <c r="D387" s="4">
        <v>120</v>
      </c>
      <c r="E387" s="218">
        <v>6.5</v>
      </c>
      <c r="F387" s="4">
        <v>11</v>
      </c>
      <c r="G387" s="4">
        <v>12</v>
      </c>
      <c r="H387" s="39">
        <v>26.6947936643821</v>
      </c>
      <c r="I387" s="5">
        <v>27.204885263064561</v>
      </c>
      <c r="J387" s="5">
        <v>3400.61065788307</v>
      </c>
      <c r="K387" s="5">
        <v>0.686398223686155</v>
      </c>
      <c r="L387" s="53">
        <v>8643725.3076590467</v>
      </c>
      <c r="M387" s="5">
        <v>144062.08846098412</v>
      </c>
      <c r="N387" s="5">
        <v>165212.09434167357</v>
      </c>
      <c r="O387" s="54">
        <v>50.416422184203292</v>
      </c>
      <c r="P387" s="5">
        <v>3175215.9581410554</v>
      </c>
      <c r="Q387" s="5">
        <v>52920.265969017586</v>
      </c>
      <c r="R387" s="5">
        <v>80968.187532716809</v>
      </c>
      <c r="S387" s="5">
        <v>30.55682158874669</v>
      </c>
      <c r="T387" s="53">
        <v>139454.96642675999</v>
      </c>
      <c r="U387" s="40">
        <v>9124726816.9445591</v>
      </c>
      <c r="V387" s="105">
        <v>1</v>
      </c>
      <c r="W387" s="105">
        <v>1</v>
      </c>
      <c r="X387" s="105">
        <v>1</v>
      </c>
      <c r="Y387" s="105">
        <v>1</v>
      </c>
      <c r="Z387" s="105">
        <v>1</v>
      </c>
      <c r="AA387" s="106">
        <v>1</v>
      </c>
      <c r="AB387" s="105">
        <v>1</v>
      </c>
      <c r="AC387" s="105">
        <v>1</v>
      </c>
      <c r="AD387" s="105">
        <v>1</v>
      </c>
      <c r="AE387" s="105">
        <v>1</v>
      </c>
      <c r="AF387" s="92">
        <f t="shared" si="62"/>
        <v>201.84557796847227</v>
      </c>
      <c r="AG387" s="96">
        <f t="shared" si="63"/>
        <v>166.55779819226532</v>
      </c>
      <c r="AH387" s="97">
        <f t="shared" si="64"/>
        <v>141.15111910482781</v>
      </c>
      <c r="AI387" s="98">
        <f t="shared" si="65"/>
        <v>105.86333932862084</v>
      </c>
      <c r="AJ387" s="60" t="str">
        <f>IF(head!$F$48="S460","a","c")</f>
        <v>c</v>
      </c>
      <c r="AK387" s="60">
        <f t="shared" si="47"/>
        <v>0.49</v>
      </c>
      <c r="AL387" s="20">
        <f>IF(head!F$48="S235",235,IF(head!F$48="S275",275,IF(head!F$48="S355",355,IF(head!F$48="S420",420,460))))^0.5*head!$I$40*1000/(S387*3.1416*210000^0.5)</f>
        <v>1.2544914848278268</v>
      </c>
      <c r="AM387" s="20">
        <f t="shared" si="48"/>
        <v>1.5452248565355804</v>
      </c>
      <c r="AN387" s="20">
        <f t="shared" si="49"/>
        <v>0.40859216120396363</v>
      </c>
      <c r="AO387" s="21">
        <f>IF(head!F$48="S235",235,IF(head!F$48="S275",275,IF(head!F$48="S355",355,IF(head!F$48="S420",420,460))))*AN387*J387/1000</f>
        <v>326.52377165765392</v>
      </c>
      <c r="AP387" s="45" t="str">
        <f t="shared" si="60"/>
        <v>HEB 140</v>
      </c>
    </row>
    <row r="388" spans="1:42">
      <c r="A388" s="24" t="s">
        <v>78</v>
      </c>
      <c r="B388" s="31">
        <f t="shared" si="61"/>
        <v>504.28497934278772</v>
      </c>
      <c r="C388" s="4">
        <v>140</v>
      </c>
      <c r="D388" s="4">
        <v>140</v>
      </c>
      <c r="E388" s="218">
        <v>7</v>
      </c>
      <c r="F388" s="4">
        <v>12</v>
      </c>
      <c r="G388" s="4">
        <v>12</v>
      </c>
      <c r="H388" s="39">
        <v>33.720543664382092</v>
      </c>
      <c r="I388" s="5">
        <v>34.364885263064558</v>
      </c>
      <c r="J388" s="5">
        <v>4295.6106578830695</v>
      </c>
      <c r="K388" s="5">
        <v>0.80539822368615499</v>
      </c>
      <c r="L388" s="53">
        <v>15092308.802431032</v>
      </c>
      <c r="M388" s="5">
        <v>215604.41146330046</v>
      </c>
      <c r="N388" s="5">
        <v>245426.0902626212</v>
      </c>
      <c r="O388" s="54">
        <v>59.274156943282939</v>
      </c>
      <c r="P388" s="5">
        <v>5496663.1109068645</v>
      </c>
      <c r="Q388" s="5">
        <v>78523.758727240915</v>
      </c>
      <c r="R388" s="5">
        <v>119784.96519718757</v>
      </c>
      <c r="S388" s="5">
        <v>35.771496099634476</v>
      </c>
      <c r="T388" s="53">
        <v>201977.99803147299</v>
      </c>
      <c r="U388" s="40">
        <v>21964831790.958698</v>
      </c>
      <c r="V388" s="105">
        <v>1</v>
      </c>
      <c r="W388" s="105">
        <v>1</v>
      </c>
      <c r="X388" s="105">
        <v>1</v>
      </c>
      <c r="Y388" s="105">
        <v>1</v>
      </c>
      <c r="Z388" s="105">
        <v>1</v>
      </c>
      <c r="AA388" s="106">
        <v>1</v>
      </c>
      <c r="AB388" s="105">
        <v>1</v>
      </c>
      <c r="AC388" s="105">
        <v>1</v>
      </c>
      <c r="AD388" s="105">
        <v>1</v>
      </c>
      <c r="AE388" s="105">
        <v>1</v>
      </c>
      <c r="AF388" s="92">
        <f t="shared" si="62"/>
        <v>187.49330137919557</v>
      </c>
      <c r="AG388" s="96">
        <f t="shared" si="63"/>
        <v>154.90189327681563</v>
      </c>
      <c r="AH388" s="97">
        <f t="shared" si="64"/>
        <v>130.36563240951983</v>
      </c>
      <c r="AI388" s="98">
        <f t="shared" si="65"/>
        <v>97.774224307139889</v>
      </c>
      <c r="AJ388" s="60" t="str">
        <f>IF(head!$F$48="S460","a","c")</f>
        <v>c</v>
      </c>
      <c r="AK388" s="60">
        <f t="shared" si="47"/>
        <v>0.49</v>
      </c>
      <c r="AL388" s="20">
        <f>IF(head!F$48="S235",235,IF(head!F$48="S275",275,IF(head!F$48="S355",355,IF(head!F$48="S420",420,460))))^0.5*head!$I$40*1000/(S388*3.1416*210000^0.5)</f>
        <v>1.0716150193918652</v>
      </c>
      <c r="AM388" s="20">
        <f t="shared" si="48"/>
        <v>1.2877250546441208</v>
      </c>
      <c r="AN388" s="20">
        <f t="shared" si="49"/>
        <v>0.49955494108392229</v>
      </c>
      <c r="AO388" s="21">
        <f>IF(head!F$48="S235",235,IF(head!F$48="S275",275,IF(head!F$48="S355",355,IF(head!F$48="S420",420,460))))*AN388*J388/1000</f>
        <v>504.28497934278772</v>
      </c>
      <c r="AP388" s="45" t="str">
        <f t="shared" si="60"/>
        <v>HEB 160</v>
      </c>
    </row>
    <row r="389" spans="1:42">
      <c r="A389" s="24" t="s">
        <v>79</v>
      </c>
      <c r="B389" s="31">
        <f t="shared" si="61"/>
        <v>728.42551564113194</v>
      </c>
      <c r="C389" s="4">
        <v>160</v>
      </c>
      <c r="D389" s="4">
        <v>160</v>
      </c>
      <c r="E389" s="218">
        <v>8</v>
      </c>
      <c r="F389" s="4">
        <v>13</v>
      </c>
      <c r="G389" s="4">
        <v>15</v>
      </c>
      <c r="H389" s="39">
        <v>42.587361975597034</v>
      </c>
      <c r="I389" s="5">
        <v>43.401133223538373</v>
      </c>
      <c r="J389" s="5">
        <v>5425.1416529422968</v>
      </c>
      <c r="K389" s="5">
        <v>0.91824777960769377</v>
      </c>
      <c r="L389" s="53">
        <v>24920010.247533977</v>
      </c>
      <c r="M389" s="5">
        <v>311500.12809417472</v>
      </c>
      <c r="N389" s="5">
        <v>353965.36595299939</v>
      </c>
      <c r="O389" s="54">
        <v>67.774850323213073</v>
      </c>
      <c r="P389" s="5">
        <v>8892347.3546901736</v>
      </c>
      <c r="Q389" s="5">
        <v>111154.34193362718</v>
      </c>
      <c r="R389" s="5">
        <v>169963.69140590364</v>
      </c>
      <c r="S389" s="5">
        <v>40.485794678719358</v>
      </c>
      <c r="T389" s="53">
        <v>312489.08404467697</v>
      </c>
      <c r="U389" s="40">
        <v>46665099831.053101</v>
      </c>
      <c r="V389" s="105">
        <v>1</v>
      </c>
      <c r="W389" s="105">
        <v>1</v>
      </c>
      <c r="X389" s="105">
        <v>1</v>
      </c>
      <c r="Y389" s="105">
        <v>1</v>
      </c>
      <c r="Z389" s="105">
        <v>1</v>
      </c>
      <c r="AA389" s="106">
        <v>1</v>
      </c>
      <c r="AB389" s="105">
        <v>1</v>
      </c>
      <c r="AC389" s="105">
        <v>1</v>
      </c>
      <c r="AD389" s="105">
        <v>1</v>
      </c>
      <c r="AE389" s="105">
        <v>1</v>
      </c>
      <c r="AF389" s="92">
        <f t="shared" si="62"/>
        <v>169.25784400665131</v>
      </c>
      <c r="AG389" s="96">
        <f t="shared" si="63"/>
        <v>139.76552652712064</v>
      </c>
      <c r="AH389" s="97">
        <f t="shared" si="64"/>
        <v>117.96926991812268</v>
      </c>
      <c r="AI389" s="98">
        <f t="shared" si="65"/>
        <v>88.476952438592008</v>
      </c>
      <c r="AJ389" s="60" t="str">
        <f>IF(head!$F$48="S460","a","c")</f>
        <v>c</v>
      </c>
      <c r="AK389" s="60">
        <f t="shared" si="47"/>
        <v>0.49</v>
      </c>
      <c r="AL389" s="20">
        <f>IF(head!F$48="S235",235,IF(head!F$48="S275",275,IF(head!F$48="S355",355,IF(head!F$48="S420",420,460))))^0.5*head!$I$40*1000/(S389*3.1416*210000^0.5)</f>
        <v>0.94683265551991347</v>
      </c>
      <c r="AM389" s="20">
        <f t="shared" si="48"/>
        <v>1.1312200393818244</v>
      </c>
      <c r="AN389" s="20">
        <f t="shared" si="49"/>
        <v>0.57135522785848658</v>
      </c>
      <c r="AO389" s="21">
        <f>IF(head!F$48="S235",235,IF(head!F$48="S275",275,IF(head!F$48="S355",355,IF(head!F$48="S420",420,460))))*AN389*J389/1000</f>
        <v>728.42551564113194</v>
      </c>
      <c r="AP389" s="45" t="str">
        <f t="shared" si="60"/>
        <v>HEB 180</v>
      </c>
    </row>
    <row r="390" spans="1:42">
      <c r="A390" s="24" t="s">
        <v>80</v>
      </c>
      <c r="B390" s="31">
        <f t="shared" si="61"/>
        <v>978.06226950387622</v>
      </c>
      <c r="C390" s="4">
        <v>180</v>
      </c>
      <c r="D390" s="4">
        <v>180</v>
      </c>
      <c r="E390" s="218">
        <v>8.5</v>
      </c>
      <c r="F390" s="4">
        <v>14</v>
      </c>
      <c r="G390" s="4">
        <v>15</v>
      </c>
      <c r="H390" s="39">
        <v>51.222361975597032</v>
      </c>
      <c r="I390" s="5">
        <v>52.201133223538378</v>
      </c>
      <c r="J390" s="5">
        <v>6525.1416529422968</v>
      </c>
      <c r="K390" s="5">
        <v>1.0372477796076938</v>
      </c>
      <c r="L390" s="53">
        <v>38311329.975242957</v>
      </c>
      <c r="M390" s="5">
        <v>425681.44416936621</v>
      </c>
      <c r="N390" s="5">
        <v>481447.64082948008</v>
      </c>
      <c r="O390" s="54">
        <v>76.624674439493049</v>
      </c>
      <c r="P390" s="5">
        <v>13628464.1884131</v>
      </c>
      <c r="Q390" s="5">
        <v>151427.37987125668</v>
      </c>
      <c r="R390" s="5">
        <v>231013.47681913924</v>
      </c>
      <c r="S390" s="5">
        <v>45.701292906449368</v>
      </c>
      <c r="T390" s="53">
        <v>422447.86882266501</v>
      </c>
      <c r="U390" s="40">
        <v>91725400166.341995</v>
      </c>
      <c r="V390" s="105">
        <v>1</v>
      </c>
      <c r="W390" s="105">
        <v>1</v>
      </c>
      <c r="X390" s="105">
        <v>1</v>
      </c>
      <c r="Y390" s="105">
        <v>1</v>
      </c>
      <c r="Z390" s="105">
        <v>1</v>
      </c>
      <c r="AA390" s="106">
        <v>1</v>
      </c>
      <c r="AB390" s="105">
        <v>1</v>
      </c>
      <c r="AC390" s="105">
        <v>1</v>
      </c>
      <c r="AD390" s="105">
        <v>1</v>
      </c>
      <c r="AE390" s="105">
        <v>1</v>
      </c>
      <c r="AF390" s="92">
        <f t="shared" si="62"/>
        <v>158.96172600942404</v>
      </c>
      <c r="AG390" s="96">
        <f t="shared" si="63"/>
        <v>131.37611797609731</v>
      </c>
      <c r="AH390" s="97">
        <f t="shared" si="64"/>
        <v>110.342432133307</v>
      </c>
      <c r="AI390" s="98">
        <f t="shared" si="65"/>
        <v>82.756824099980236</v>
      </c>
      <c r="AJ390" s="60" t="str">
        <f>IF(head!$F$48="S460","a","c")</f>
        <v>c</v>
      </c>
      <c r="AK390" s="60">
        <f t="shared" si="47"/>
        <v>0.49</v>
      </c>
      <c r="AL390" s="20">
        <f>IF(head!F$48="S235",235,IF(head!F$48="S275",275,IF(head!F$48="S355",355,IF(head!F$48="S420",420,460))))^0.5*head!$I$40*1000/(S390*3.1416*210000^0.5)</f>
        <v>0.8387787313797469</v>
      </c>
      <c r="AM390" s="20">
        <f t="shared" si="48"/>
        <v>1.0082756692955468</v>
      </c>
      <c r="AN390" s="20">
        <f t="shared" si="49"/>
        <v>0.6378355177002345</v>
      </c>
      <c r="AO390" s="21">
        <f>IF(head!F$48="S235",235,IF(head!F$48="S275",275,IF(head!F$48="S355",355,IF(head!F$48="S420",420,460))))*AN390*J390/1000</f>
        <v>978.06226950387622</v>
      </c>
      <c r="AP390" s="45" t="str">
        <f t="shared" si="60"/>
        <v>HEB 200</v>
      </c>
    </row>
    <row r="391" spans="1:42">
      <c r="A391" s="24" t="s">
        <v>81</v>
      </c>
      <c r="B391" s="31">
        <f t="shared" si="61"/>
        <v>1264.7831120501592</v>
      </c>
      <c r="C391" s="4">
        <v>200</v>
      </c>
      <c r="D391" s="4">
        <v>200</v>
      </c>
      <c r="E391" s="218">
        <v>9</v>
      </c>
      <c r="F391" s="4">
        <v>15</v>
      </c>
      <c r="G391" s="4">
        <v>18</v>
      </c>
      <c r="H391" s="39">
        <v>61.293773244859729</v>
      </c>
      <c r="I391" s="5">
        <v>62.464991841895262</v>
      </c>
      <c r="J391" s="5">
        <v>7808.1239802369073</v>
      </c>
      <c r="K391" s="5">
        <v>1.1510973355292327</v>
      </c>
      <c r="L391" s="53">
        <v>56961760.589682661</v>
      </c>
      <c r="M391" s="5">
        <v>569617.6058968266</v>
      </c>
      <c r="N391" s="5">
        <v>642547.30667587277</v>
      </c>
      <c r="O391" s="54">
        <v>85.411893873293721</v>
      </c>
      <c r="P391" s="5">
        <v>20033687.807394125</v>
      </c>
      <c r="Q391" s="5">
        <v>200336.87807394125</v>
      </c>
      <c r="R391" s="5">
        <v>305812.28955533041</v>
      </c>
      <c r="S391" s="5">
        <v>50.653224910181059</v>
      </c>
      <c r="T391" s="53">
        <v>596001.62994367699</v>
      </c>
      <c r="U391" s="40">
        <v>167059855970.74799</v>
      </c>
      <c r="V391" s="105">
        <v>1</v>
      </c>
      <c r="W391" s="105">
        <v>1</v>
      </c>
      <c r="X391" s="105">
        <v>1</v>
      </c>
      <c r="Y391" s="105">
        <v>1</v>
      </c>
      <c r="Z391" s="105">
        <v>1</v>
      </c>
      <c r="AA391" s="106">
        <v>1</v>
      </c>
      <c r="AB391" s="105">
        <v>1</v>
      </c>
      <c r="AC391" s="105">
        <v>1</v>
      </c>
      <c r="AD391" s="105">
        <v>1</v>
      </c>
      <c r="AE391" s="105">
        <v>1</v>
      </c>
      <c r="AF391" s="92">
        <f t="shared" si="62"/>
        <v>147.42303509047343</v>
      </c>
      <c r="AG391" s="96">
        <f t="shared" si="63"/>
        <v>121.8086877125093</v>
      </c>
      <c r="AH391" s="97">
        <f t="shared" si="64"/>
        <v>102.45738951185649</v>
      </c>
      <c r="AI391" s="98">
        <f t="shared" si="65"/>
        <v>76.843042133892354</v>
      </c>
      <c r="AJ391" s="60" t="str">
        <f>IF(head!$F$48="S460","a","c")</f>
        <v>c</v>
      </c>
      <c r="AK391" s="60">
        <f t="shared" ref="AK391:AK398" si="66">IF(AJ391="a0",0.13,IF(AJ391="a",0.21,IF(AJ391="b",0.34,IF(AJ391="c",0.49,0.76))))</f>
        <v>0.49</v>
      </c>
      <c r="AL391" s="20">
        <f>IF(head!F$48="S235",235,IF(head!F$48="S275",275,IF(head!F$48="S355",355,IF(head!F$48="S420",420,460))))^0.5*head!$I$40*1000/(S391*3.1416*210000^0.5)</f>
        <v>0.75677851813895114</v>
      </c>
      <c r="AM391" s="20">
        <f t="shared" ref="AM391:AM398" si="67">0.5*(1+AK391*(AL391-0.2)+AL391^2)</f>
        <v>0.92276759970233646</v>
      </c>
      <c r="AN391" s="20">
        <f t="shared" ref="AN391:AN398" si="68">IF(AL391&lt;=0.2,1,1/(AM391+(AM391^2-AL391^2)^0.5))</f>
        <v>0.68928923382628282</v>
      </c>
      <c r="AO391" s="21">
        <f>IF(head!F$48="S235",235,IF(head!F$48="S275",275,IF(head!F$48="S355",355,IF(head!F$48="S420",420,460))))*AN391*J391/1000</f>
        <v>1264.7831120501592</v>
      </c>
      <c r="AP391" s="45" t="str">
        <f t="shared" si="60"/>
        <v>HEB 220</v>
      </c>
    </row>
    <row r="392" spans="1:42">
      <c r="A392" s="24" t="s">
        <v>82</v>
      </c>
      <c r="B392" s="31">
        <f t="shared" si="61"/>
        <v>1569.0292545015318</v>
      </c>
      <c r="C392" s="4">
        <v>220</v>
      </c>
      <c r="D392" s="4">
        <v>220</v>
      </c>
      <c r="E392" s="218">
        <v>9.5</v>
      </c>
      <c r="F392" s="4">
        <v>16</v>
      </c>
      <c r="G392" s="4">
        <v>18</v>
      </c>
      <c r="H392" s="39">
        <v>71.467373244859729</v>
      </c>
      <c r="I392" s="5">
        <v>72.83299184189525</v>
      </c>
      <c r="J392" s="5">
        <v>9104.1239802369073</v>
      </c>
      <c r="K392" s="5">
        <v>1.2700973355292327</v>
      </c>
      <c r="L392" s="53">
        <v>80909652.152247563</v>
      </c>
      <c r="M392" s="5">
        <v>735542.29229315964</v>
      </c>
      <c r="N392" s="5">
        <v>827047.42249800498</v>
      </c>
      <c r="O392" s="54">
        <v>94.271644991720365</v>
      </c>
      <c r="P392" s="5">
        <v>28432661.459920555</v>
      </c>
      <c r="Q392" s="5">
        <v>258478.74054473231</v>
      </c>
      <c r="R392" s="5">
        <v>393881.07055038959</v>
      </c>
      <c r="S392" s="5">
        <v>55.884281982122822</v>
      </c>
      <c r="T392" s="53">
        <v>770316.57900687004</v>
      </c>
      <c r="U392" s="40">
        <v>289504007156.59601</v>
      </c>
      <c r="V392" s="105">
        <v>1</v>
      </c>
      <c r="W392" s="105">
        <v>1</v>
      </c>
      <c r="X392" s="105">
        <v>1</v>
      </c>
      <c r="Y392" s="105">
        <v>1</v>
      </c>
      <c r="Z392" s="105">
        <v>1</v>
      </c>
      <c r="AA392" s="106">
        <v>1</v>
      </c>
      <c r="AB392" s="105">
        <v>1</v>
      </c>
      <c r="AC392" s="105">
        <v>1</v>
      </c>
      <c r="AD392" s="105">
        <v>1</v>
      </c>
      <c r="AE392" s="105">
        <v>1</v>
      </c>
      <c r="AF392" s="92">
        <f t="shared" si="62"/>
        <v>139.50791292894743</v>
      </c>
      <c r="AG392" s="96">
        <f t="shared" si="63"/>
        <v>115.34303990244067</v>
      </c>
      <c r="AH392" s="97">
        <f t="shared" si="64"/>
        <v>96.659492106026946</v>
      </c>
      <c r="AI392" s="98">
        <f t="shared" si="65"/>
        <v>72.494619079520206</v>
      </c>
      <c r="AJ392" s="60" t="str">
        <f>IF(head!$F$48="S460","a","c")</f>
        <v>c</v>
      </c>
      <c r="AK392" s="60">
        <f t="shared" si="66"/>
        <v>0.49</v>
      </c>
      <c r="AL392" s="20">
        <f>IF(head!F$48="S235",235,IF(head!F$48="S275",275,IF(head!F$48="S355",355,IF(head!F$48="S420",420,460))))^0.5*head!$I$40*1000/(S392*3.1416*210000^0.5)</f>
        <v>0.68594014500800959</v>
      </c>
      <c r="AM392" s="20">
        <f t="shared" si="67"/>
        <v>0.85431227679376698</v>
      </c>
      <c r="AN392" s="20">
        <f t="shared" si="68"/>
        <v>0.7333731665358616</v>
      </c>
      <c r="AO392" s="21">
        <f>IF(head!F$48="S235",235,IF(head!F$48="S275",275,IF(head!F$48="S355",355,IF(head!F$48="S420",420,460))))*AN392*J392/1000</f>
        <v>1569.0292545015318</v>
      </c>
      <c r="AP392" s="45" t="str">
        <f t="shared" si="60"/>
        <v>HEB 240</v>
      </c>
    </row>
    <row r="393" spans="1:42">
      <c r="A393" s="24" t="s">
        <v>193</v>
      </c>
      <c r="B393" s="31">
        <f t="shared" si="61"/>
        <v>1911.3421949055585</v>
      </c>
      <c r="C393" s="4">
        <v>240</v>
      </c>
      <c r="D393" s="4">
        <v>240</v>
      </c>
      <c r="E393" s="218">
        <v>10</v>
      </c>
      <c r="F393" s="4">
        <v>17</v>
      </c>
      <c r="G393" s="4">
        <v>21</v>
      </c>
      <c r="H393" s="39">
        <v>83.198677472170175</v>
      </c>
      <c r="I393" s="5">
        <v>84.788461118135217</v>
      </c>
      <c r="J393" s="5">
        <v>10598.557639766901</v>
      </c>
      <c r="K393" s="5">
        <v>1.3839468914507713</v>
      </c>
      <c r="L393" s="53">
        <v>112593047.21624359</v>
      </c>
      <c r="M393" s="5">
        <v>938275.39346869662</v>
      </c>
      <c r="N393" s="5">
        <v>1053145.7264608857</v>
      </c>
      <c r="O393" s="54">
        <v>103.07003024636219</v>
      </c>
      <c r="P393" s="5">
        <v>39226586.610933393</v>
      </c>
      <c r="Q393" s="5">
        <v>326888.22175777826</v>
      </c>
      <c r="R393" s="5">
        <v>498418.49863393942</v>
      </c>
      <c r="S393" s="5">
        <v>60.836872017178699</v>
      </c>
      <c r="T393" s="53">
        <v>1036217.2074635699</v>
      </c>
      <c r="U393" s="40">
        <v>476272841888.93799</v>
      </c>
      <c r="V393" s="105">
        <v>1</v>
      </c>
      <c r="W393" s="105">
        <v>1</v>
      </c>
      <c r="X393" s="105">
        <v>1</v>
      </c>
      <c r="Y393" s="105">
        <v>1</v>
      </c>
      <c r="Z393" s="105">
        <v>1</v>
      </c>
      <c r="AA393" s="106">
        <v>1</v>
      </c>
      <c r="AB393" s="105">
        <v>1</v>
      </c>
      <c r="AC393" s="105">
        <v>1</v>
      </c>
      <c r="AD393" s="105">
        <v>1</v>
      </c>
      <c r="AE393" s="105">
        <v>2</v>
      </c>
      <c r="AF393" s="92">
        <f t="shared" si="62"/>
        <v>130.57879557667897</v>
      </c>
      <c r="AG393" s="96">
        <f t="shared" si="63"/>
        <v>107.93420485430606</v>
      </c>
      <c r="AH393" s="97">
        <f t="shared" si="64"/>
        <v>90.578362889491601</v>
      </c>
      <c r="AI393" s="98">
        <f t="shared" si="65"/>
        <v>67.933772167118704</v>
      </c>
      <c r="AJ393" s="60" t="str">
        <f>IF(head!$F$48="S460","a","c")</f>
        <v>c</v>
      </c>
      <c r="AK393" s="60">
        <f t="shared" si="66"/>
        <v>0.49</v>
      </c>
      <c r="AL393" s="20">
        <f>IF(head!F$48="S235",235,IF(head!F$48="S275",275,IF(head!F$48="S355",355,IF(head!F$48="S420",420,460))))^0.5*head!$I$40*1000/(S393*3.1416*210000^0.5)</f>
        <v>0.6300993331093937</v>
      </c>
      <c r="AM393" s="20">
        <f t="shared" si="67"/>
        <v>0.80388692140425277</v>
      </c>
      <c r="AN393" s="20">
        <f t="shared" si="68"/>
        <v>0.7674035768446501</v>
      </c>
      <c r="AO393" s="21">
        <f>IF(head!F$48="S235",235,IF(head!F$48="S275",275,IF(head!F$48="S355",355,IF(head!F$48="S420",420,460))))*AN393*J393/1000</f>
        <v>1911.3421949055585</v>
      </c>
      <c r="AP393" s="45" t="str">
        <f t="shared" si="60"/>
        <v>HEB 260</v>
      </c>
    </row>
    <row r="394" spans="1:42">
      <c r="A394" s="24" t="s">
        <v>194</v>
      </c>
      <c r="B394" s="31">
        <f t="shared" si="61"/>
        <v>2215.2740246760177</v>
      </c>
      <c r="C394" s="4">
        <v>260</v>
      </c>
      <c r="D394" s="4">
        <v>260</v>
      </c>
      <c r="E394" s="218">
        <v>10</v>
      </c>
      <c r="F394" s="4">
        <v>17.5</v>
      </c>
      <c r="G394" s="4">
        <v>24</v>
      </c>
      <c r="H394" s="39">
        <v>92.978874657528394</v>
      </c>
      <c r="I394" s="5">
        <v>94.755541052258238</v>
      </c>
      <c r="J394" s="5">
        <v>11844.44263153228</v>
      </c>
      <c r="K394" s="5">
        <v>1.4987964473723101</v>
      </c>
      <c r="L394" s="53">
        <v>149194267.87309265</v>
      </c>
      <c r="M394" s="5">
        <v>1147648.2144084051</v>
      </c>
      <c r="N394" s="5">
        <v>1282911.6728906066</v>
      </c>
      <c r="O394" s="54">
        <v>112.23253034034182</v>
      </c>
      <c r="P394" s="5">
        <v>51345173.325392626</v>
      </c>
      <c r="Q394" s="5">
        <v>394962.87173378945</v>
      </c>
      <c r="R394" s="5">
        <v>602247.83631443605</v>
      </c>
      <c r="S394" s="5">
        <v>65.840405616969463</v>
      </c>
      <c r="T394" s="53">
        <v>1257549.6231478001</v>
      </c>
      <c r="U394" s="40">
        <v>736263734656.45898</v>
      </c>
      <c r="V394" s="105">
        <v>1</v>
      </c>
      <c r="W394" s="105">
        <v>1</v>
      </c>
      <c r="X394" s="105">
        <v>1</v>
      </c>
      <c r="Y394" s="105">
        <v>1</v>
      </c>
      <c r="Z394" s="105">
        <v>1</v>
      </c>
      <c r="AA394" s="106">
        <v>1</v>
      </c>
      <c r="AB394" s="105">
        <v>1</v>
      </c>
      <c r="AC394" s="105">
        <v>1</v>
      </c>
      <c r="AD394" s="105">
        <v>2</v>
      </c>
      <c r="AE394" s="105">
        <v>2</v>
      </c>
      <c r="AF394" s="92">
        <f t="shared" si="62"/>
        <v>126.54005713888246</v>
      </c>
      <c r="AG394" s="96">
        <f t="shared" si="63"/>
        <v>104.58883426683039</v>
      </c>
      <c r="AH394" s="97">
        <f t="shared" si="64"/>
        <v>87.804891488208284</v>
      </c>
      <c r="AI394" s="98">
        <f t="shared" si="65"/>
        <v>65.853668616156213</v>
      </c>
      <c r="AJ394" s="60" t="str">
        <f>IF(head!$F$48="S460","a","c")</f>
        <v>c</v>
      </c>
      <c r="AK394" s="60">
        <f t="shared" si="66"/>
        <v>0.49</v>
      </c>
      <c r="AL394" s="20">
        <f>IF(head!F$48="S235",235,IF(head!F$48="S275",275,IF(head!F$48="S355",355,IF(head!F$48="S420",420,460))))^0.5*head!$I$40*1000/(S394*3.1416*210000^0.5)</f>
        <v>0.5822150110904839</v>
      </c>
      <c r="AM394" s="20">
        <f t="shared" si="67"/>
        <v>0.7631298372867148</v>
      </c>
      <c r="AN394" s="20">
        <f t="shared" si="68"/>
        <v>0.79587518557006609</v>
      </c>
      <c r="AO394" s="21">
        <f>IF(head!F$48="S235",235,IF(head!F$48="S275",275,IF(head!F$48="S355",355,IF(head!F$48="S420",420,460))))*AN394*J394/1000</f>
        <v>2215.2740246760177</v>
      </c>
      <c r="AP394" s="45" t="str">
        <f t="shared" si="60"/>
        <v>HEB 280</v>
      </c>
    </row>
    <row r="395" spans="1:42">
      <c r="A395" s="24" t="s">
        <v>195</v>
      </c>
      <c r="B395" s="31">
        <f t="shared" si="61"/>
        <v>2530.6628156634652</v>
      </c>
      <c r="C395" s="4">
        <v>280</v>
      </c>
      <c r="D395" s="4">
        <v>280</v>
      </c>
      <c r="E395" s="218">
        <v>10.5</v>
      </c>
      <c r="F395" s="4">
        <v>18</v>
      </c>
      <c r="G395" s="4">
        <v>24</v>
      </c>
      <c r="H395" s="39">
        <v>103.1210746575284</v>
      </c>
      <c r="I395" s="5">
        <v>105.09154105225824</v>
      </c>
      <c r="J395" s="5">
        <v>13136.44263153228</v>
      </c>
      <c r="K395" s="5">
        <v>1.6177964473723101</v>
      </c>
      <c r="L395" s="53">
        <v>192702730.77217665</v>
      </c>
      <c r="M395" s="5">
        <v>1376448.0769441191</v>
      </c>
      <c r="N395" s="5">
        <v>1534433.3778901633</v>
      </c>
      <c r="O395" s="54">
        <v>121.11698401758764</v>
      </c>
      <c r="P395" s="5">
        <v>65945220.687880985</v>
      </c>
      <c r="Q395" s="5">
        <v>471037.29062772135</v>
      </c>
      <c r="R395" s="5">
        <v>717571.69697231916</v>
      </c>
      <c r="S395" s="5">
        <v>70.852108042621794</v>
      </c>
      <c r="T395" s="53">
        <v>1452910.5146943401</v>
      </c>
      <c r="U395" s="40">
        <v>1107177724075.78</v>
      </c>
      <c r="V395" s="105">
        <v>1</v>
      </c>
      <c r="W395" s="105">
        <v>1</v>
      </c>
      <c r="X395" s="105">
        <v>1</v>
      </c>
      <c r="Y395" s="105">
        <v>1</v>
      </c>
      <c r="Z395" s="105">
        <v>1</v>
      </c>
      <c r="AA395" s="106">
        <v>1</v>
      </c>
      <c r="AB395" s="105">
        <v>1</v>
      </c>
      <c r="AC395" s="105">
        <v>1</v>
      </c>
      <c r="AD395" s="105">
        <v>2</v>
      </c>
      <c r="AE395" s="105">
        <v>3</v>
      </c>
      <c r="AF395" s="92">
        <f t="shared" si="62"/>
        <v>123.15331423813365</v>
      </c>
      <c r="AG395" s="96">
        <f t="shared" si="63"/>
        <v>101.83856352107898</v>
      </c>
      <c r="AH395" s="97">
        <f t="shared" si="64"/>
        <v>85.259002868218616</v>
      </c>
      <c r="AI395" s="98">
        <f t="shared" si="65"/>
        <v>63.944252151163965</v>
      </c>
      <c r="AJ395" s="60" t="str">
        <f>IF(head!$F$48="S460","a","c")</f>
        <v>c</v>
      </c>
      <c r="AK395" s="60">
        <f t="shared" si="66"/>
        <v>0.49</v>
      </c>
      <c r="AL395" s="20">
        <f>IF(head!F$48="S235",235,IF(head!F$48="S275",275,IF(head!F$48="S355",355,IF(head!F$48="S420",420,460))))^0.5*head!$I$40*1000/(S395*3.1416*210000^0.5)</f>
        <v>0.541032208433743</v>
      </c>
      <c r="AM395" s="20">
        <f t="shared" si="67"/>
        <v>0.72991081634761357</v>
      </c>
      <c r="AN395" s="20">
        <f t="shared" si="68"/>
        <v>0.81976363320344081</v>
      </c>
      <c r="AO395" s="21">
        <f>IF(head!F$48="S235",235,IF(head!F$48="S275",275,IF(head!F$48="S355",355,IF(head!F$48="S420",420,460))))*AN395*J395/1000</f>
        <v>2530.6628156634652</v>
      </c>
      <c r="AP395" s="45" t="str">
        <f t="shared" si="60"/>
        <v>HEB 300</v>
      </c>
    </row>
    <row r="396" spans="1:42">
      <c r="A396" s="24" t="s">
        <v>151</v>
      </c>
      <c r="B396" s="31">
        <f t="shared" si="61"/>
        <v>2941.9051404156298</v>
      </c>
      <c r="C396" s="4">
        <v>300</v>
      </c>
      <c r="D396" s="4">
        <v>300</v>
      </c>
      <c r="E396" s="218">
        <v>11</v>
      </c>
      <c r="F396" s="4">
        <v>19</v>
      </c>
      <c r="G396" s="4">
        <v>27</v>
      </c>
      <c r="H396" s="39">
        <v>117.02606480093436</v>
      </c>
      <c r="I396" s="5">
        <v>119.26223164426433</v>
      </c>
      <c r="J396" s="5">
        <v>14907.77895553304</v>
      </c>
      <c r="K396" s="5">
        <v>1.731646003293849</v>
      </c>
      <c r="L396" s="53">
        <v>251656797.06435794</v>
      </c>
      <c r="M396" s="5">
        <v>1677711.9804290526</v>
      </c>
      <c r="N396" s="5">
        <v>1868674.0113754363</v>
      </c>
      <c r="O396" s="54">
        <v>129.92653609763008</v>
      </c>
      <c r="P396" s="5">
        <v>85628304.403094321</v>
      </c>
      <c r="Q396" s="5">
        <v>570855.36268729542</v>
      </c>
      <c r="R396" s="5">
        <v>870141.31605482381</v>
      </c>
      <c r="S396" s="5">
        <v>75.788305978742656</v>
      </c>
      <c r="T396" s="53">
        <v>1874457.2644152399</v>
      </c>
      <c r="U396" s="40">
        <v>1650977778802.54</v>
      </c>
      <c r="V396" s="105">
        <v>1</v>
      </c>
      <c r="W396" s="105">
        <v>1</v>
      </c>
      <c r="X396" s="105">
        <v>1</v>
      </c>
      <c r="Y396" s="105">
        <v>1</v>
      </c>
      <c r="Z396" s="105">
        <v>1</v>
      </c>
      <c r="AA396" s="106">
        <v>1</v>
      </c>
      <c r="AB396" s="105">
        <v>1</v>
      </c>
      <c r="AC396" s="105">
        <v>1</v>
      </c>
      <c r="AD396" s="105">
        <v>2</v>
      </c>
      <c r="AE396" s="105">
        <v>3</v>
      </c>
      <c r="AF396" s="92">
        <f t="shared" si="62"/>
        <v>116.15720949841067</v>
      </c>
      <c r="AG396" s="96">
        <f t="shared" si="63"/>
        <v>96.033487454044376</v>
      </c>
      <c r="AH396" s="97">
        <f t="shared" si="64"/>
        <v>80.494888177465128</v>
      </c>
      <c r="AI396" s="98">
        <f t="shared" si="65"/>
        <v>60.371166133098846</v>
      </c>
      <c r="AJ396" s="60" t="str">
        <f>IF(head!$F$48="S460","a","c")</f>
        <v>c</v>
      </c>
      <c r="AK396" s="60">
        <f t="shared" si="66"/>
        <v>0.49</v>
      </c>
      <c r="AL396" s="20">
        <f>IF(head!F$48="S235",235,IF(head!F$48="S275",275,IF(head!F$48="S355",355,IF(head!F$48="S420",420,460))))^0.5*head!$I$40*1000/(S396*3.1416*210000^0.5)</f>
        <v>0.5057940270790281</v>
      </c>
      <c r="AM396" s="20">
        <f t="shared" si="67"/>
        <v>0.70283333554877214</v>
      </c>
      <c r="AN396" s="20">
        <f t="shared" si="68"/>
        <v>0.83974583442009221</v>
      </c>
      <c r="AO396" s="21">
        <f>IF(head!F$48="S235",235,IF(head!F$48="S275",275,IF(head!F$48="S355",355,IF(head!F$48="S420",420,460))))*AN396*J396/1000</f>
        <v>2941.9051404156298</v>
      </c>
      <c r="AP396" s="45" t="str">
        <f t="shared" si="60"/>
        <v>HEB 320</v>
      </c>
    </row>
    <row r="397" spans="1:42">
      <c r="A397" s="24" t="s">
        <v>152</v>
      </c>
      <c r="B397" s="31">
        <f t="shared" si="61"/>
        <v>3182.2848078639422</v>
      </c>
      <c r="C397" s="4">
        <v>320</v>
      </c>
      <c r="D397" s="4">
        <v>300</v>
      </c>
      <c r="E397" s="218">
        <v>11.5</v>
      </c>
      <c r="F397" s="4">
        <v>20.5</v>
      </c>
      <c r="G397" s="4">
        <v>27</v>
      </c>
      <c r="H397" s="39">
        <v>126.65408980093436</v>
      </c>
      <c r="I397" s="5">
        <v>129.07423164426433</v>
      </c>
      <c r="J397" s="5">
        <v>16134.27895553304</v>
      </c>
      <c r="K397" s="5">
        <v>1.7706460032938489</v>
      </c>
      <c r="L397" s="53">
        <v>308235422.49561095</v>
      </c>
      <c r="M397" s="5">
        <v>1926471.3905975684</v>
      </c>
      <c r="N397" s="5">
        <v>2149240.0074974671</v>
      </c>
      <c r="O397" s="54">
        <v>138.21860088375288</v>
      </c>
      <c r="P397" s="5">
        <v>92388251.599389806</v>
      </c>
      <c r="Q397" s="5">
        <v>615921.6773292654</v>
      </c>
      <c r="R397" s="5">
        <v>939096.6982937071</v>
      </c>
      <c r="S397" s="5">
        <v>75.671717904705574</v>
      </c>
      <c r="T397" s="53">
        <v>2293018.4030929301</v>
      </c>
      <c r="U397" s="40">
        <v>2026116027665.8401</v>
      </c>
      <c r="V397" s="105">
        <v>1</v>
      </c>
      <c r="W397" s="105">
        <v>1</v>
      </c>
      <c r="X397" s="105">
        <v>1</v>
      </c>
      <c r="Y397" s="105">
        <v>1</v>
      </c>
      <c r="Z397" s="105">
        <v>1</v>
      </c>
      <c r="AA397" s="106">
        <v>1</v>
      </c>
      <c r="AB397" s="105">
        <v>1</v>
      </c>
      <c r="AC397" s="105">
        <v>1</v>
      </c>
      <c r="AD397" s="105">
        <v>1</v>
      </c>
      <c r="AE397" s="105">
        <v>2</v>
      </c>
      <c r="AF397" s="92">
        <f t="shared" si="62"/>
        <v>109.74435288827264</v>
      </c>
      <c r="AG397" s="96">
        <f t="shared" si="63"/>
        <v>91.150401412237272</v>
      </c>
      <c r="AH397" s="97">
        <f t="shared" si="64"/>
        <v>76.854999434279534</v>
      </c>
      <c r="AI397" s="98">
        <f t="shared" si="65"/>
        <v>58.261047958244163</v>
      </c>
      <c r="AJ397" s="60" t="str">
        <f>IF(head!$F$48="S460","a","c")</f>
        <v>c</v>
      </c>
      <c r="AK397" s="60">
        <f t="shared" si="66"/>
        <v>0.49</v>
      </c>
      <c r="AL397" s="20">
        <f>IF(head!F$48="S235",235,IF(head!F$48="S275",275,IF(head!F$48="S355",355,IF(head!F$48="S420",420,460))))^0.5*head!$I$40*1000/(S397*3.1416*210000^0.5)</f>
        <v>0.50657330833640435</v>
      </c>
      <c r="AM397" s="20">
        <f t="shared" si="67"/>
        <v>0.70341871890186403</v>
      </c>
      <c r="AN397" s="20">
        <f t="shared" si="68"/>
        <v>0.83930850071413743</v>
      </c>
      <c r="AO397" s="21">
        <f>IF(head!F$48="S235",235,IF(head!F$48="S275",275,IF(head!F$48="S355",355,IF(head!F$48="S420",420,460))))*AN397*J397/1000</f>
        <v>3182.2848078639422</v>
      </c>
      <c r="AP397" s="45" t="str">
        <f t="shared" si="60"/>
        <v>HEB 340</v>
      </c>
    </row>
    <row r="398" spans="1:42">
      <c r="A398" s="24" t="s">
        <v>153</v>
      </c>
      <c r="B398" s="31">
        <f t="shared" si="61"/>
        <v>3365.0963841202156</v>
      </c>
      <c r="C398" s="4">
        <v>340</v>
      </c>
      <c r="D398" s="4">
        <v>300</v>
      </c>
      <c r="E398" s="218">
        <v>12</v>
      </c>
      <c r="F398" s="4">
        <v>21.5</v>
      </c>
      <c r="G398" s="4">
        <v>27</v>
      </c>
      <c r="H398" s="39">
        <v>134.15476480093437</v>
      </c>
      <c r="I398" s="5">
        <v>136.71823164426434</v>
      </c>
      <c r="J398" s="5">
        <v>17089.778955533042</v>
      </c>
      <c r="K398" s="5">
        <v>1.8096460032938488</v>
      </c>
      <c r="L398" s="53">
        <v>366563994.60096353</v>
      </c>
      <c r="M398" s="5">
        <v>2156258.7917703739</v>
      </c>
      <c r="N398" s="5">
        <v>2408106.1430972642</v>
      </c>
      <c r="O398" s="54">
        <v>146.45583510264342</v>
      </c>
      <c r="P398" s="5">
        <v>96899384.49722138</v>
      </c>
      <c r="Q398" s="5">
        <v>645995.89664814249</v>
      </c>
      <c r="R398" s="5">
        <v>985720.70553259028</v>
      </c>
      <c r="S398" s="5">
        <v>75.299533646184386</v>
      </c>
      <c r="T398" s="53">
        <v>2620773.0208503697</v>
      </c>
      <c r="U398" s="40">
        <v>2405532680521.6299</v>
      </c>
      <c r="V398" s="105">
        <v>1</v>
      </c>
      <c r="W398" s="105">
        <v>1</v>
      </c>
      <c r="X398" s="105">
        <v>1</v>
      </c>
      <c r="Y398" s="105">
        <v>1</v>
      </c>
      <c r="Z398" s="105">
        <v>1</v>
      </c>
      <c r="AA398" s="106">
        <v>1</v>
      </c>
      <c r="AB398" s="105">
        <v>1</v>
      </c>
      <c r="AC398" s="105">
        <v>1</v>
      </c>
      <c r="AD398" s="105">
        <v>1</v>
      </c>
      <c r="AE398" s="105">
        <v>2</v>
      </c>
      <c r="AF398" s="92">
        <f t="shared" si="62"/>
        <v>105.8905447520696</v>
      </c>
      <c r="AG398" s="96">
        <f t="shared" si="63"/>
        <v>88.336192482178433</v>
      </c>
      <c r="AH398" s="97">
        <f t="shared" si="64"/>
        <v>74.898569684869031</v>
      </c>
      <c r="AI398" s="98">
        <f t="shared" si="65"/>
        <v>57.344217414977862</v>
      </c>
      <c r="AJ398" s="60" t="str">
        <f>IF(head!$F$48="S460","a","c")</f>
        <v>c</v>
      </c>
      <c r="AK398" s="60">
        <f t="shared" si="66"/>
        <v>0.49</v>
      </c>
      <c r="AL398" s="20">
        <f>IF(head!F$48="S235",235,IF(head!F$48="S275",275,IF(head!F$48="S355",355,IF(head!F$48="S420",420,460))))^0.5*head!$I$40*1000/(S398*3.1416*210000^0.5)</f>
        <v>0.50907715666082709</v>
      </c>
      <c r="AM398" s="20">
        <f t="shared" si="67"/>
        <v>0.70530367909883873</v>
      </c>
      <c r="AN398" s="20">
        <f t="shared" si="68"/>
        <v>0.83790194821252928</v>
      </c>
      <c r="AO398" s="21">
        <f>IF(head!F$48="S235",235,IF(head!F$48="S275",275,IF(head!F$48="S355",355,IF(head!F$48="S420",420,460))))*AN398*J398/1000</f>
        <v>3365.0963841202156</v>
      </c>
      <c r="AP398" s="45" t="str">
        <f t="shared" si="60"/>
        <v>HEB 360</v>
      </c>
    </row>
    <row r="399" spans="1:42">
      <c r="A399" s="24" t="s">
        <v>154</v>
      </c>
      <c r="B399" s="31">
        <f t="shared" si="61"/>
        <v>3550.7612635481614</v>
      </c>
      <c r="C399" s="4">
        <v>360</v>
      </c>
      <c r="D399" s="4">
        <v>300</v>
      </c>
      <c r="E399" s="218">
        <v>12.5</v>
      </c>
      <c r="F399" s="4">
        <v>22.5</v>
      </c>
      <c r="G399" s="4">
        <v>27</v>
      </c>
      <c r="H399" s="39">
        <v>141.79673980093438</v>
      </c>
      <c r="I399" s="5">
        <v>144.50623164426435</v>
      </c>
      <c r="J399" s="5">
        <v>18063.278955533042</v>
      </c>
      <c r="K399" s="5">
        <v>1.848646003293849</v>
      </c>
      <c r="L399" s="53">
        <v>431934537.39711249</v>
      </c>
      <c r="M399" s="5">
        <v>2399636.3188728471</v>
      </c>
      <c r="N399" s="5">
        <v>2682989.2786970618</v>
      </c>
      <c r="O399" s="54">
        <v>154.63602283653856</v>
      </c>
      <c r="P399" s="5">
        <v>101411689.49242242</v>
      </c>
      <c r="Q399" s="5">
        <v>676077.92994948267</v>
      </c>
      <c r="R399" s="5">
        <v>1032489.8377714735</v>
      </c>
      <c r="S399" s="5">
        <v>74.928271580559183</v>
      </c>
      <c r="T399" s="53">
        <v>2979491.9808561802</v>
      </c>
      <c r="U399" s="40">
        <v>2829246161871.1802</v>
      </c>
      <c r="V399" s="105">
        <v>1</v>
      </c>
      <c r="W399" s="105">
        <v>1</v>
      </c>
      <c r="X399" s="105">
        <v>1</v>
      </c>
      <c r="Y399" s="105">
        <v>1</v>
      </c>
      <c r="Z399" s="105">
        <v>1</v>
      </c>
      <c r="AA399" s="106">
        <v>1</v>
      </c>
      <c r="AB399" s="105">
        <v>1</v>
      </c>
      <c r="AC399" s="105">
        <v>1</v>
      </c>
      <c r="AD399" s="105">
        <v>1</v>
      </c>
      <c r="AE399" s="105">
        <v>2</v>
      </c>
      <c r="AF399" s="92">
        <f t="shared" si="62"/>
        <v>102.34276998349638</v>
      </c>
      <c r="AG399" s="96">
        <f t="shared" si="63"/>
        <v>85.734489685189544</v>
      </c>
      <c r="AH399" s="97">
        <f t="shared" si="64"/>
        <v>73.076433312550108</v>
      </c>
      <c r="AI399" s="98">
        <f t="shared" si="65"/>
        <v>56.468153014243256</v>
      </c>
      <c r="AJ399" s="60" t="str">
        <f>IF(head!$F$48="S460","a","c")</f>
        <v>c</v>
      </c>
      <c r="AK399" s="60">
        <f t="shared" ref="AK399:AK406" si="69">IF(AJ399="a0",0.13,IF(AJ399="a",0.21,IF(AJ399="b",0.34,IF(AJ399="c",0.49,0.76))))</f>
        <v>0.49</v>
      </c>
      <c r="AL399" s="20">
        <f>IF(head!F$48="S235",235,IF(head!F$48="S275",275,IF(head!F$48="S355",355,IF(head!F$48="S420",420,460))))^0.5*head!$I$40*1000/(S399*3.1416*210000^0.5)</f>
        <v>0.51159958287936469</v>
      </c>
      <c r="AM399" s="20">
        <f t="shared" ref="AM399:AM406" si="70">0.5*(1+AK399*(AL399-0.2)+AL399^2)</f>
        <v>0.70720896440661429</v>
      </c>
      <c r="AN399" s="20">
        <f t="shared" ref="AN399:AN406" si="71">IF(AL399&lt;=0.2,1,1/(AM399+(AM399^2-AL399^2)^0.5))</f>
        <v>0.83648281329614238</v>
      </c>
      <c r="AO399" s="21">
        <f>IF(head!F$48="S235",235,IF(head!F$48="S275",275,IF(head!F$48="S355",355,IF(head!F$48="S420",420,460))))*AN399*J399/1000</f>
        <v>3550.7612635481614</v>
      </c>
      <c r="AP399" s="45" t="str">
        <f t="shared" si="60"/>
        <v>HEB 400</v>
      </c>
    </row>
    <row r="400" spans="1:42">
      <c r="A400" s="24" t="s">
        <v>155</v>
      </c>
      <c r="B400" s="31">
        <f t="shared" si="61"/>
        <v>4071.5700556308652</v>
      </c>
      <c r="C400" s="4">
        <v>400</v>
      </c>
      <c r="D400" s="4">
        <v>300</v>
      </c>
      <c r="E400" s="218">
        <v>13.5</v>
      </c>
      <c r="F400" s="4">
        <v>24</v>
      </c>
      <c r="G400" s="4">
        <v>27</v>
      </c>
      <c r="H400" s="39">
        <v>155.25556480093437</v>
      </c>
      <c r="I400" s="5">
        <v>158.22223164426435</v>
      </c>
      <c r="J400" s="5">
        <v>19777.778955533042</v>
      </c>
      <c r="K400" s="5">
        <v>1.9266460032938488</v>
      </c>
      <c r="L400" s="53">
        <v>576805253.80643487</v>
      </c>
      <c r="M400" s="5">
        <v>2884026.2690321743</v>
      </c>
      <c r="N400" s="5">
        <v>3231739.0643744231</v>
      </c>
      <c r="O400" s="54">
        <v>170.77560964318306</v>
      </c>
      <c r="P400" s="5">
        <v>108190432.55618276</v>
      </c>
      <c r="Q400" s="5">
        <v>721269.55037455168</v>
      </c>
      <c r="R400" s="5">
        <v>1104036.03974924</v>
      </c>
      <c r="S400" s="5">
        <v>73.961492980748289</v>
      </c>
      <c r="T400" s="53">
        <v>3611687.3097686698</v>
      </c>
      <c r="U400" s="40">
        <v>3751045822668.9702</v>
      </c>
      <c r="V400" s="105">
        <v>1</v>
      </c>
      <c r="W400" s="105">
        <v>1</v>
      </c>
      <c r="X400" s="105">
        <v>1</v>
      </c>
      <c r="Y400" s="105">
        <v>1</v>
      </c>
      <c r="Z400" s="105">
        <v>1</v>
      </c>
      <c r="AA400" s="106">
        <v>1</v>
      </c>
      <c r="AB400" s="105">
        <v>1</v>
      </c>
      <c r="AC400" s="105">
        <v>1</v>
      </c>
      <c r="AD400" s="105">
        <v>2</v>
      </c>
      <c r="AE400" s="105">
        <v>2</v>
      </c>
      <c r="AF400" s="92">
        <f t="shared" si="62"/>
        <v>97.414679758813321</v>
      </c>
      <c r="AG400" s="96">
        <f t="shared" si="63"/>
        <v>82.246141336248357</v>
      </c>
      <c r="AH400" s="97">
        <f t="shared" si="64"/>
        <v>70.786512638636566</v>
      </c>
      <c r="AI400" s="98">
        <f t="shared" si="65"/>
        <v>55.617974216071595</v>
      </c>
      <c r="AJ400" s="60" t="str">
        <f>IF(head!$F$48="S460","a0","b")</f>
        <v>b</v>
      </c>
      <c r="AK400" s="60">
        <f t="shared" si="69"/>
        <v>0.34</v>
      </c>
      <c r="AL400" s="20">
        <f>IF(head!F$48="S235",235,IF(head!F$48="S275",275,IF(head!F$48="S355",355,IF(head!F$48="S420",420,460))))^0.5*head!$I$40*1000/(S400*3.1416*210000^0.5)</f>
        <v>0.51828689418781393</v>
      </c>
      <c r="AM400" s="20">
        <f t="shared" si="70"/>
        <v>0.68841942435535342</v>
      </c>
      <c r="AN400" s="20">
        <f t="shared" si="71"/>
        <v>0.87602506140428082</v>
      </c>
      <c r="AO400" s="21">
        <f>IF(head!F$48="S235",235,IF(head!F$48="S275",275,IF(head!F$48="S355",355,IF(head!F$48="S420",420,460))))*AN400*J400/1000</f>
        <v>4071.5700556308652</v>
      </c>
      <c r="AP400" s="45" t="str">
        <f t="shared" si="60"/>
        <v>HEB 450</v>
      </c>
    </row>
    <row r="401" spans="1:42">
      <c r="A401" s="24" t="s">
        <v>156</v>
      </c>
      <c r="B401" s="31">
        <f t="shared" si="61"/>
        <v>4477.0375267313848</v>
      </c>
      <c r="C401" s="4">
        <v>450</v>
      </c>
      <c r="D401" s="4">
        <v>300</v>
      </c>
      <c r="E401" s="218">
        <v>14</v>
      </c>
      <c r="F401" s="4">
        <v>26</v>
      </c>
      <c r="G401" s="4">
        <v>27</v>
      </c>
      <c r="H401" s="39">
        <v>171.11256480093436</v>
      </c>
      <c r="I401" s="5">
        <v>174.38223164426435</v>
      </c>
      <c r="J401" s="5">
        <v>21797.778955533042</v>
      </c>
      <c r="K401" s="5">
        <v>2.0256460032938488</v>
      </c>
      <c r="L401" s="53">
        <v>798875665.16846859</v>
      </c>
      <c r="M401" s="5">
        <v>3550558.5118598603</v>
      </c>
      <c r="N401" s="5">
        <v>3982369.9803516828</v>
      </c>
      <c r="O401" s="54">
        <v>191.44034751680522</v>
      </c>
      <c r="P401" s="5">
        <v>117213309.02057542</v>
      </c>
      <c r="Q401" s="5">
        <v>781422.06013716944</v>
      </c>
      <c r="R401" s="5">
        <v>1197656.4844881233</v>
      </c>
      <c r="S401" s="5">
        <v>73.330110795535575</v>
      </c>
      <c r="T401" s="53">
        <v>4489530.3304490196</v>
      </c>
      <c r="U401" s="40">
        <v>5177573805985.96</v>
      </c>
      <c r="V401" s="105">
        <v>1</v>
      </c>
      <c r="W401" s="105">
        <v>1</v>
      </c>
      <c r="X401" s="105">
        <v>1</v>
      </c>
      <c r="Y401" s="105">
        <v>1</v>
      </c>
      <c r="Z401" s="105">
        <v>2</v>
      </c>
      <c r="AA401" s="106">
        <v>1</v>
      </c>
      <c r="AB401" s="105">
        <v>1</v>
      </c>
      <c r="AC401" s="105">
        <v>2</v>
      </c>
      <c r="AD401" s="105">
        <v>3</v>
      </c>
      <c r="AE401" s="105">
        <v>3</v>
      </c>
      <c r="AF401" s="92">
        <f t="shared" si="62"/>
        <v>92.929009300723678</v>
      </c>
      <c r="AG401" s="96">
        <f t="shared" si="63"/>
        <v>79.166139211436445</v>
      </c>
      <c r="AH401" s="97">
        <f t="shared" si="64"/>
        <v>68.81435044643608</v>
      </c>
      <c r="AI401" s="98">
        <f t="shared" si="65"/>
        <v>55.051480357148861</v>
      </c>
      <c r="AJ401" s="60" t="str">
        <f>IF(head!$F$48="S460","a0","b")</f>
        <v>b</v>
      </c>
      <c r="AK401" s="60">
        <f t="shared" si="69"/>
        <v>0.34</v>
      </c>
      <c r="AL401" s="20">
        <f>IF(head!F$48="S235",235,IF(head!F$48="S275",275,IF(head!F$48="S355",355,IF(head!F$48="S420",420,460))))^0.5*head!$I$40*1000/(S401*3.1416*210000^0.5)</f>
        <v>0.52274941453954005</v>
      </c>
      <c r="AM401" s="20">
        <f t="shared" si="70"/>
        <v>0.69150087567243768</v>
      </c>
      <c r="AN401" s="20">
        <f t="shared" si="71"/>
        <v>0.87399838106762828</v>
      </c>
      <c r="AO401" s="21">
        <f>IF(head!F$48="S235",235,IF(head!F$48="S275",275,IF(head!F$48="S355",355,IF(head!F$48="S420",420,460))))*AN401*J401/1000</f>
        <v>4477.0375267313848</v>
      </c>
      <c r="AP401" s="45" t="str">
        <f t="shared" si="60"/>
        <v>HEB 500</v>
      </c>
    </row>
    <row r="402" spans="1:42">
      <c r="A402" s="24" t="s">
        <v>157</v>
      </c>
      <c r="B402" s="31">
        <f t="shared" si="61"/>
        <v>4890.370617518588</v>
      </c>
      <c r="C402" s="4">
        <v>500</v>
      </c>
      <c r="D402" s="4">
        <v>300</v>
      </c>
      <c r="E402" s="218">
        <v>14.5</v>
      </c>
      <c r="F402" s="4">
        <v>28</v>
      </c>
      <c r="G402" s="4">
        <v>27</v>
      </c>
      <c r="H402" s="39">
        <v>187.33066480093439</v>
      </c>
      <c r="I402" s="5">
        <v>190.91023164426434</v>
      </c>
      <c r="J402" s="5">
        <v>23863.778955533042</v>
      </c>
      <c r="K402" s="5">
        <v>2.124646003293849</v>
      </c>
      <c r="L402" s="53">
        <v>1071757883.9987898</v>
      </c>
      <c r="M402" s="5">
        <v>4287031.5359951593</v>
      </c>
      <c r="N402" s="5">
        <v>4814566.8963289429</v>
      </c>
      <c r="O402" s="54">
        <v>211.92331299272524</v>
      </c>
      <c r="P402" s="5">
        <v>126239215.16567087</v>
      </c>
      <c r="Q402" s="5">
        <v>841594.76777113916</v>
      </c>
      <c r="R402" s="5">
        <v>1291648.6792270066</v>
      </c>
      <c r="S402" s="5">
        <v>72.732335624376475</v>
      </c>
      <c r="T402" s="53">
        <v>5499584.2354314895</v>
      </c>
      <c r="U402" s="40">
        <v>6920593372684.4297</v>
      </c>
      <c r="V402" s="105">
        <v>1</v>
      </c>
      <c r="W402" s="105">
        <v>1</v>
      </c>
      <c r="X402" s="105">
        <v>2</v>
      </c>
      <c r="Y402" s="105">
        <v>2</v>
      </c>
      <c r="Z402" s="105">
        <v>2</v>
      </c>
      <c r="AA402" s="106">
        <v>1</v>
      </c>
      <c r="AB402" s="105">
        <v>2</v>
      </c>
      <c r="AC402" s="105">
        <v>3</v>
      </c>
      <c r="AD402" s="105">
        <v>4</v>
      </c>
      <c r="AE402" s="105">
        <v>4</v>
      </c>
      <c r="AF402" s="92">
        <f t="shared" si="62"/>
        <v>89.032252907338886</v>
      </c>
      <c r="AG402" s="96">
        <f t="shared" si="63"/>
        <v>76.460899453260637</v>
      </c>
      <c r="AH402" s="97">
        <f t="shared" si="64"/>
        <v>67.047218421750628</v>
      </c>
      <c r="AI402" s="98">
        <f t="shared" si="65"/>
        <v>54.475864967672386</v>
      </c>
      <c r="AJ402" s="60" t="str">
        <f>IF(head!$F$48="S460","a0","b")</f>
        <v>b</v>
      </c>
      <c r="AK402" s="60">
        <f t="shared" si="69"/>
        <v>0.34</v>
      </c>
      <c r="AL402" s="20">
        <f>IF(head!F$48="S235",235,IF(head!F$48="S275",275,IF(head!F$48="S355",355,IF(head!F$48="S420",420,460))))^0.5*head!$I$40*1000/(S402*3.1416*210000^0.5)</f>
        <v>0.52704580648223143</v>
      </c>
      <c r="AM402" s="20">
        <f t="shared" si="70"/>
        <v>0.69448642816723227</v>
      </c>
      <c r="AN402" s="20">
        <f t="shared" si="71"/>
        <v>0.8720365610534051</v>
      </c>
      <c r="AO402" s="21">
        <f>IF(head!F$48="S235",235,IF(head!F$48="S275",275,IF(head!F$48="S355",355,IF(head!F$48="S420",420,460))))*AN402*J402/1000</f>
        <v>4890.370617518588</v>
      </c>
      <c r="AP402" s="45" t="str">
        <f t="shared" si="60"/>
        <v>HEB 550</v>
      </c>
    </row>
    <row r="403" spans="1:42">
      <c r="A403" s="24" t="s">
        <v>158</v>
      </c>
      <c r="B403" s="31">
        <f t="shared" si="61"/>
        <v>5186.4362999794439</v>
      </c>
      <c r="C403" s="4">
        <v>550</v>
      </c>
      <c r="D403" s="4">
        <v>300</v>
      </c>
      <c r="E403" s="218">
        <v>15</v>
      </c>
      <c r="F403" s="4">
        <v>29</v>
      </c>
      <c r="G403" s="4">
        <v>27</v>
      </c>
      <c r="H403" s="39">
        <v>199.43536480093437</v>
      </c>
      <c r="I403" s="5">
        <v>203.24623164426433</v>
      </c>
      <c r="J403" s="5">
        <v>25405.778955533042</v>
      </c>
      <c r="K403" s="5">
        <v>2.2236460032938488</v>
      </c>
      <c r="L403" s="53">
        <v>1366908775.7009661</v>
      </c>
      <c r="M403" s="5">
        <v>4970577.3661853317</v>
      </c>
      <c r="N403" s="5">
        <v>5590607.5912617361</v>
      </c>
      <c r="O403" s="54">
        <v>231.95487700791068</v>
      </c>
      <c r="P403" s="5">
        <v>130768985.61646912</v>
      </c>
      <c r="Q403" s="5">
        <v>871793.23744312732</v>
      </c>
      <c r="R403" s="5">
        <v>1341142.3739658899</v>
      </c>
      <c r="S403" s="5">
        <v>71.744088097581951</v>
      </c>
      <c r="T403" s="53">
        <v>6123446.1677798796</v>
      </c>
      <c r="U403" s="40">
        <v>8743728728295.6006</v>
      </c>
      <c r="V403" s="105">
        <v>1</v>
      </c>
      <c r="W403" s="105">
        <v>1</v>
      </c>
      <c r="X403" s="105">
        <v>2</v>
      </c>
      <c r="Y403" s="105">
        <v>3</v>
      </c>
      <c r="Z403" s="105">
        <v>3</v>
      </c>
      <c r="AA403" s="106">
        <v>2</v>
      </c>
      <c r="AB403" s="105">
        <v>2</v>
      </c>
      <c r="AC403" s="105">
        <v>4</v>
      </c>
      <c r="AD403" s="105">
        <v>4</v>
      </c>
      <c r="AE403" s="105">
        <v>4</v>
      </c>
      <c r="AF403" s="92">
        <f t="shared" si="62"/>
        <v>87.525204686139645</v>
      </c>
      <c r="AG403" s="96">
        <f t="shared" si="63"/>
        <v>75.716867672538115</v>
      </c>
      <c r="AH403" s="97">
        <f t="shared" si="64"/>
        <v>66.913909743742096</v>
      </c>
      <c r="AI403" s="98">
        <f t="shared" si="65"/>
        <v>55.105572730140537</v>
      </c>
      <c r="AJ403" s="60" t="str">
        <f>IF(head!$F$48="S460","a0","b")</f>
        <v>b</v>
      </c>
      <c r="AK403" s="60">
        <f t="shared" si="69"/>
        <v>0.34</v>
      </c>
      <c r="AL403" s="20">
        <f>IF(head!F$48="S235",235,IF(head!F$48="S275",275,IF(head!F$48="S355",355,IF(head!F$48="S420",420,460))))^0.5*head!$I$40*1000/(S403*3.1416*210000^0.5)</f>
        <v>0.53430566201283702</v>
      </c>
      <c r="AM403" s="20">
        <f t="shared" si="70"/>
        <v>0.69957323277167027</v>
      </c>
      <c r="AN403" s="20">
        <f t="shared" si="71"/>
        <v>0.86869769829409793</v>
      </c>
      <c r="AO403" s="21">
        <f>IF(head!F$48="S235",235,IF(head!F$48="S275",275,IF(head!F$48="S355",355,IF(head!F$48="S420",420,460))))*AN403*J403/1000</f>
        <v>5186.4362999794439</v>
      </c>
      <c r="AP403" s="45" t="str">
        <f t="shared" si="60"/>
        <v>HEB 600</v>
      </c>
    </row>
    <row r="404" spans="1:42">
      <c r="A404" s="24" t="s">
        <v>52</v>
      </c>
      <c r="B404" s="31">
        <f t="shared" si="61"/>
        <v>5489.9459197926553</v>
      </c>
      <c r="C404" s="4">
        <v>600</v>
      </c>
      <c r="D404" s="4">
        <v>300</v>
      </c>
      <c r="E404" s="218">
        <v>15.5</v>
      </c>
      <c r="F404" s="4">
        <v>30</v>
      </c>
      <c r="G404" s="4">
        <v>27</v>
      </c>
      <c r="H404" s="39">
        <v>211.91686480093438</v>
      </c>
      <c r="I404" s="5">
        <v>215.96623164426435</v>
      </c>
      <c r="J404" s="5">
        <v>26995.778955533042</v>
      </c>
      <c r="K404" s="5">
        <v>2.322646003293849</v>
      </c>
      <c r="L404" s="53">
        <v>1710411108.7599163</v>
      </c>
      <c r="M404" s="5">
        <v>5701370.3625330543</v>
      </c>
      <c r="N404" s="5">
        <v>6425136.2861945294</v>
      </c>
      <c r="O404" s="54">
        <v>251.71107390822721</v>
      </c>
      <c r="P404" s="5">
        <v>135302457.78963676</v>
      </c>
      <c r="Q404" s="5">
        <v>902016.38526424509</v>
      </c>
      <c r="R404" s="5">
        <v>1391057.5687047732</v>
      </c>
      <c r="S404" s="5">
        <v>70.795379009089743</v>
      </c>
      <c r="T404" s="53">
        <v>6796319.8320831796</v>
      </c>
      <c r="U404" s="40">
        <v>10837617089611</v>
      </c>
      <c r="V404" s="105">
        <v>1</v>
      </c>
      <c r="W404" s="105">
        <v>2</v>
      </c>
      <c r="X404" s="105">
        <v>3</v>
      </c>
      <c r="Y404" s="105">
        <v>3</v>
      </c>
      <c r="Z404" s="105">
        <v>4</v>
      </c>
      <c r="AA404" s="106">
        <v>2</v>
      </c>
      <c r="AB404" s="105">
        <v>3</v>
      </c>
      <c r="AC404" s="105">
        <v>4</v>
      </c>
      <c r="AD404" s="105">
        <v>4</v>
      </c>
      <c r="AE404" s="105">
        <v>4</v>
      </c>
      <c r="AF404" s="92">
        <f t="shared" si="62"/>
        <v>86.037376699508073</v>
      </c>
      <c r="AG404" s="96">
        <f t="shared" si="63"/>
        <v>74.924528261455791</v>
      </c>
      <c r="AH404" s="97">
        <f t="shared" si="64"/>
        <v>66.677090628313692</v>
      </c>
      <c r="AI404" s="98">
        <f t="shared" si="65"/>
        <v>55.564242190261403</v>
      </c>
      <c r="AJ404" s="60" t="str">
        <f>IF(head!$F$48="S460","a0","b")</f>
        <v>b</v>
      </c>
      <c r="AK404" s="60">
        <f t="shared" si="69"/>
        <v>0.34</v>
      </c>
      <c r="AL404" s="20">
        <f>IF(head!F$48="S235",235,IF(head!F$48="S275",275,IF(head!F$48="S355",355,IF(head!F$48="S420",420,460))))^0.5*head!$I$40*1000/(S404*3.1416*210000^0.5)</f>
        <v>0.54146574286386751</v>
      </c>
      <c r="AM404" s="20">
        <f t="shared" si="70"/>
        <v>0.70464175163441745</v>
      </c>
      <c r="AN404" s="20">
        <f t="shared" si="71"/>
        <v>0.86537499205332336</v>
      </c>
      <c r="AO404" s="21">
        <f>IF(head!F$48="S235",235,IF(head!F$48="S275",275,IF(head!F$48="S355",355,IF(head!F$48="S420",420,460))))*AN404*J404/1000</f>
        <v>5489.9459197926553</v>
      </c>
      <c r="AP404" s="45" t="str">
        <f t="shared" si="60"/>
        <v>HEB 650</v>
      </c>
    </row>
    <row r="405" spans="1:42">
      <c r="A405" s="24" t="s">
        <v>53</v>
      </c>
      <c r="B405" s="31">
        <f t="shared" si="61"/>
        <v>5800.8014166164057</v>
      </c>
      <c r="C405" s="4">
        <v>650</v>
      </c>
      <c r="D405" s="4">
        <v>300</v>
      </c>
      <c r="E405" s="218">
        <v>16</v>
      </c>
      <c r="F405" s="4">
        <v>31</v>
      </c>
      <c r="G405" s="4">
        <v>27</v>
      </c>
      <c r="H405" s="39">
        <v>224.77516480093436</v>
      </c>
      <c r="I405" s="5">
        <v>229.07023164426434</v>
      </c>
      <c r="J405" s="5">
        <v>28633.778955533042</v>
      </c>
      <c r="K405" s="5">
        <v>2.4216460032938487</v>
      </c>
      <c r="L405" s="53">
        <v>2106160995.1756408</v>
      </c>
      <c r="M405" s="5">
        <v>6480495.3697712021</v>
      </c>
      <c r="N405" s="5">
        <v>7319880.9811273217</v>
      </c>
      <c r="O405" s="54">
        <v>271.210468429294</v>
      </c>
      <c r="P405" s="5">
        <v>139839938.43517387</v>
      </c>
      <c r="Q405" s="5">
        <v>932266.25623449241</v>
      </c>
      <c r="R405" s="5">
        <v>1441412.2634436565</v>
      </c>
      <c r="S405" s="5">
        <v>69.883762330333937</v>
      </c>
      <c r="T405" s="53">
        <v>7520468.0278165806</v>
      </c>
      <c r="U405" s="40">
        <v>13218516382348.199</v>
      </c>
      <c r="V405" s="105">
        <v>2</v>
      </c>
      <c r="W405" s="105">
        <v>2</v>
      </c>
      <c r="X405" s="105">
        <v>3</v>
      </c>
      <c r="Y405" s="105">
        <v>4</v>
      </c>
      <c r="Z405" s="105">
        <v>4</v>
      </c>
      <c r="AA405" s="106">
        <v>3</v>
      </c>
      <c r="AB405" s="105">
        <v>4</v>
      </c>
      <c r="AC405" s="105">
        <v>4</v>
      </c>
      <c r="AD405" s="105">
        <v>4</v>
      </c>
      <c r="AE405" s="105">
        <v>4</v>
      </c>
      <c r="AF405" s="92">
        <f t="shared" si="62"/>
        <v>84.573049441170681</v>
      </c>
      <c r="AG405" s="96">
        <f t="shared" si="63"/>
        <v>74.095913312338865</v>
      </c>
      <c r="AH405" s="97">
        <f t="shared" si="64"/>
        <v>66.355195482601644</v>
      </c>
      <c r="AI405" s="98">
        <f t="shared" si="65"/>
        <v>55.8780593537698</v>
      </c>
      <c r="AJ405" s="60" t="str">
        <f>IF(head!$F$48="S460","a0","b")</f>
        <v>b</v>
      </c>
      <c r="AK405" s="60">
        <f t="shared" si="69"/>
        <v>0.34</v>
      </c>
      <c r="AL405" s="20">
        <f>IF(head!F$48="S235",235,IF(head!F$48="S275",275,IF(head!F$48="S355",355,IF(head!F$48="S420",420,460))))^0.5*head!$I$40*1000/(S405*3.1416*210000^0.5)</f>
        <v>0.54852903175544665</v>
      </c>
      <c r="AM405" s="20">
        <f t="shared" si="70"/>
        <v>0.70969198473770989</v>
      </c>
      <c r="AN405" s="20">
        <f t="shared" si="71"/>
        <v>0.86206788791788147</v>
      </c>
      <c r="AO405" s="21">
        <f>IF(head!F$48="S235",235,IF(head!F$48="S275",275,IF(head!F$48="S355",355,IF(head!F$48="S420",420,460))))*AN405*J405/1000</f>
        <v>5800.8014166164057</v>
      </c>
      <c r="AP405" s="45" t="str">
        <f t="shared" si="60"/>
        <v>HEB 700</v>
      </c>
    </row>
    <row r="406" spans="1:42">
      <c r="A406" s="24" t="s">
        <v>69</v>
      </c>
      <c r="B406" s="31">
        <f t="shared" si="61"/>
        <v>6173.3165963866231</v>
      </c>
      <c r="C406" s="4">
        <v>700</v>
      </c>
      <c r="D406" s="4">
        <v>300</v>
      </c>
      <c r="E406" s="218">
        <v>17</v>
      </c>
      <c r="F406" s="4">
        <v>32</v>
      </c>
      <c r="G406" s="4">
        <v>27</v>
      </c>
      <c r="H406" s="39">
        <v>240.50656480093437</v>
      </c>
      <c r="I406" s="5">
        <v>245.10223164426435</v>
      </c>
      <c r="J406" s="5">
        <v>30637.778955533042</v>
      </c>
      <c r="K406" s="5">
        <v>2.519646003293849</v>
      </c>
      <c r="L406" s="53">
        <v>2568884282.9481392</v>
      </c>
      <c r="M406" s="5">
        <v>7339669.3798518265</v>
      </c>
      <c r="N406" s="5">
        <v>8327131.676060115</v>
      </c>
      <c r="O406" s="54">
        <v>289.56337611007137</v>
      </c>
      <c r="P406" s="5">
        <v>144408560.14335638</v>
      </c>
      <c r="Q406" s="5">
        <v>962723.73428904254</v>
      </c>
      <c r="R406" s="5">
        <v>1495044.1529214229</v>
      </c>
      <c r="S406" s="5">
        <v>68.65431362709468</v>
      </c>
      <c r="T406" s="53">
        <v>8417791.3814453799</v>
      </c>
      <c r="U406" s="40">
        <v>15899734008012.5</v>
      </c>
      <c r="V406" s="105">
        <v>2</v>
      </c>
      <c r="W406" s="105">
        <v>2</v>
      </c>
      <c r="X406" s="105">
        <v>4</v>
      </c>
      <c r="Y406" s="105">
        <v>4</v>
      </c>
      <c r="Z406" s="105">
        <v>4</v>
      </c>
      <c r="AA406" s="106">
        <v>3</v>
      </c>
      <c r="AB406" s="105">
        <v>4</v>
      </c>
      <c r="AC406" s="105">
        <v>4</v>
      </c>
      <c r="AD406" s="105">
        <v>4</v>
      </c>
      <c r="AE406" s="105">
        <v>4</v>
      </c>
      <c r="AF406" s="92">
        <f t="shared" si="62"/>
        <v>82.239838826136989</v>
      </c>
      <c r="AG406" s="96">
        <f t="shared" si="63"/>
        <v>72.448006316495437</v>
      </c>
      <c r="AH406" s="97">
        <f t="shared" si="64"/>
        <v>65.278883397610301</v>
      </c>
      <c r="AI406" s="98">
        <f t="shared" si="65"/>
        <v>55.487050887968749</v>
      </c>
      <c r="AJ406" s="60" t="str">
        <f>IF(head!$F$48="S460","a0","b")</f>
        <v>b</v>
      </c>
      <c r="AK406" s="60">
        <f t="shared" si="69"/>
        <v>0.34</v>
      </c>
      <c r="AL406" s="20">
        <f>IF(head!F$48="S235",235,IF(head!F$48="S275",275,IF(head!F$48="S355",355,IF(head!F$48="S420",420,460))))^0.5*head!$I$40*1000/(S406*3.1416*210000^0.5)</f>
        <v>0.55835198782553208</v>
      </c>
      <c r="AM406" s="20">
        <f t="shared" si="70"/>
        <v>0.7167983090847021</v>
      </c>
      <c r="AN406" s="20">
        <f t="shared" si="71"/>
        <v>0.85741960483415935</v>
      </c>
      <c r="AO406" s="21">
        <f>IF(head!F$48="S235",235,IF(head!F$48="S275",275,IF(head!F$48="S355",355,IF(head!F$48="S420",420,460))))*AN406*J406/1000</f>
        <v>6173.3165963866231</v>
      </c>
      <c r="AP406" s="45" t="str">
        <f t="shared" si="60"/>
        <v>HEB 800</v>
      </c>
    </row>
    <row r="407" spans="1:42">
      <c r="A407" s="24" t="s">
        <v>70</v>
      </c>
      <c r="B407" s="31">
        <f t="shared" si="61"/>
        <v>6674.3096963573635</v>
      </c>
      <c r="C407" s="4">
        <v>800</v>
      </c>
      <c r="D407" s="4">
        <v>300</v>
      </c>
      <c r="E407" s="218">
        <v>17.5</v>
      </c>
      <c r="F407" s="4">
        <v>33</v>
      </c>
      <c r="G407" s="4">
        <v>30</v>
      </c>
      <c r="H407" s="39">
        <v>262.32789790238814</v>
      </c>
      <c r="I407" s="5">
        <v>267.34053289415351</v>
      </c>
      <c r="J407" s="5">
        <v>33417.566611769187</v>
      </c>
      <c r="K407" s="5">
        <v>2.7134955592153873</v>
      </c>
      <c r="L407" s="53">
        <v>3590836246.6863294</v>
      </c>
      <c r="M407" s="5">
        <v>8977090.6167158242</v>
      </c>
      <c r="N407" s="5">
        <v>10228712.448166216</v>
      </c>
      <c r="O407" s="54">
        <v>327.8010867134447</v>
      </c>
      <c r="P407" s="5">
        <v>149036699.64479938</v>
      </c>
      <c r="Q407" s="5">
        <v>993577.99763199582</v>
      </c>
      <c r="R407" s="5">
        <v>1553133.8312060561</v>
      </c>
      <c r="S407" s="5">
        <v>66.781966156609442</v>
      </c>
      <c r="T407" s="53">
        <v>9622068.7727810405</v>
      </c>
      <c r="U407" s="40">
        <v>21616694189768.301</v>
      </c>
      <c r="V407" s="105">
        <v>3</v>
      </c>
      <c r="W407" s="105">
        <v>3</v>
      </c>
      <c r="X407" s="105">
        <v>4</v>
      </c>
      <c r="Y407" s="105">
        <v>4</v>
      </c>
      <c r="Z407" s="105">
        <v>4</v>
      </c>
      <c r="AA407" s="106">
        <v>4</v>
      </c>
      <c r="AB407" s="105">
        <v>4</v>
      </c>
      <c r="AC407" s="105">
        <v>4</v>
      </c>
      <c r="AD407" s="105">
        <v>4</v>
      </c>
      <c r="AE407" s="105">
        <v>4</v>
      </c>
      <c r="AF407" s="92">
        <f t="shared" si="62"/>
        <v>81.199675330630853</v>
      </c>
      <c r="AG407" s="96">
        <f t="shared" si="63"/>
        <v>72.222360989186711</v>
      </c>
      <c r="AH407" s="97">
        <f t="shared" si="64"/>
        <v>65.833638503923609</v>
      </c>
      <c r="AI407" s="98">
        <f t="shared" si="65"/>
        <v>56.856324162479481</v>
      </c>
      <c r="AJ407" s="60" t="str">
        <f>IF(head!$F$48="S460","a0","b")</f>
        <v>b</v>
      </c>
      <c r="AK407" s="60">
        <f>IF(AJ407="a0",0.13,IF(AJ407="a",0.21,IF(AJ407="b",0.34,IF(AJ407="c",0.49,0.76))))</f>
        <v>0.34</v>
      </c>
      <c r="AL407" s="20">
        <f>IF(head!F$48="S235",235,IF(head!F$48="S275",275,IF(head!F$48="S355",355,IF(head!F$48="S420",420,460))))^0.5*head!$I$40*1000/(S407*3.1416*210000^0.5)</f>
        <v>0.57400634771056325</v>
      </c>
      <c r="AM407" s="20">
        <f>0.5*(1+AK407*(AL407-0.2)+AL407^2)</f>
        <v>0.72832272271680587</v>
      </c>
      <c r="AN407" s="20">
        <f>IF(AL407&lt;=0.2,1,1/(AM407+(AM407^2-AL407^2)^0.5))</f>
        <v>0.84989186037373865</v>
      </c>
      <c r="AO407" s="21">
        <f>IF(head!F$48="S235",235,IF(head!F$48="S275",275,IF(head!F$48="S355",355,IF(head!F$48="S420",420,460))))*AN407*J407/1000</f>
        <v>6674.3096963573635</v>
      </c>
      <c r="AP407" s="45" t="str">
        <f t="shared" si="60"/>
        <v>HEB 900</v>
      </c>
    </row>
    <row r="408" spans="1:42">
      <c r="A408" s="24" t="s">
        <v>71</v>
      </c>
      <c r="B408" s="31">
        <f t="shared" si="61"/>
        <v>7358.3844445263139</v>
      </c>
      <c r="C408" s="4">
        <v>900</v>
      </c>
      <c r="D408" s="4">
        <v>300</v>
      </c>
      <c r="E408" s="218">
        <v>18.5</v>
      </c>
      <c r="F408" s="4">
        <v>35</v>
      </c>
      <c r="G408" s="4">
        <v>30</v>
      </c>
      <c r="H408" s="39">
        <v>291.45139790238812</v>
      </c>
      <c r="I408" s="5">
        <v>297.02053289415346</v>
      </c>
      <c r="J408" s="5">
        <v>37127.566611769187</v>
      </c>
      <c r="K408" s="5">
        <v>2.9114955592153873</v>
      </c>
      <c r="L408" s="53">
        <v>4940647471.8504686</v>
      </c>
      <c r="M408" s="5">
        <v>10979216.604112152</v>
      </c>
      <c r="N408" s="5">
        <v>12584100.645531137</v>
      </c>
      <c r="O408" s="54">
        <v>364.79064341850341</v>
      </c>
      <c r="P408" s="5">
        <v>158158952.03432503</v>
      </c>
      <c r="Q408" s="5">
        <v>1054393.0135621668</v>
      </c>
      <c r="R408" s="5">
        <v>1658340.1145119406</v>
      </c>
      <c r="S408" s="5">
        <v>65.267750752546405</v>
      </c>
      <c r="T408" s="53">
        <v>11545405.479068199</v>
      </c>
      <c r="U408" s="40">
        <v>29195795646917.398</v>
      </c>
      <c r="V408" s="105">
        <v>3</v>
      </c>
      <c r="W408" s="105">
        <v>4</v>
      </c>
      <c r="X408" s="105">
        <v>4</v>
      </c>
      <c r="Y408" s="105">
        <v>4</v>
      </c>
      <c r="Z408" s="105">
        <v>4</v>
      </c>
      <c r="AA408" s="106">
        <v>4</v>
      </c>
      <c r="AB408" s="105">
        <v>4</v>
      </c>
      <c r="AC408" s="105">
        <v>4</v>
      </c>
      <c r="AD408" s="105">
        <v>4</v>
      </c>
      <c r="AE408" s="105">
        <v>4</v>
      </c>
      <c r="AF408" s="92">
        <f t="shared" si="62"/>
        <v>78.418701383259062</v>
      </c>
      <c r="AG408" s="96">
        <f t="shared" si="63"/>
        <v>70.338451925032999</v>
      </c>
      <c r="AH408" s="97">
        <f t="shared" si="64"/>
        <v>64.641995665808494</v>
      </c>
      <c r="AI408" s="98">
        <f t="shared" si="65"/>
        <v>56.561746207582431</v>
      </c>
      <c r="AJ408" s="60" t="str">
        <f>IF(head!$F$48="S460","a0","b")</f>
        <v>b</v>
      </c>
      <c r="AK408" s="60">
        <f>IF(AJ408="a0",0.13,IF(AJ408="a",0.21,IF(AJ408="b",0.34,IF(AJ408="c",0.49,0.76))))</f>
        <v>0.34</v>
      </c>
      <c r="AL408" s="20">
        <f>IF(head!F$48="S235",235,IF(head!F$48="S275",275,IF(head!F$48="S355",355,IF(head!F$48="S420",420,460))))^0.5*head!$I$40*1000/(S408*3.1416*210000^0.5)</f>
        <v>0.5873233265203377</v>
      </c>
      <c r="AM408" s="20">
        <f>0.5*(1+AK408*(AL408-0.2)+AL408^2)</f>
        <v>0.73831931044591503</v>
      </c>
      <c r="AN408" s="20">
        <f>IF(AL408&lt;=0.2,1,1/(AM408+(AM408^2-AL408^2)^0.5))</f>
        <v>0.84336995633053657</v>
      </c>
      <c r="AO408" s="21">
        <f>IF(head!F$48="S235",235,IF(head!F$48="S275",275,IF(head!F$48="S355",355,IF(head!F$48="S420",420,460))))*AN408*J408/1000</f>
        <v>7358.3844445263139</v>
      </c>
      <c r="AP408" s="45" t="str">
        <f t="shared" si="60"/>
        <v>HEB 1000</v>
      </c>
    </row>
    <row r="409" spans="1:42">
      <c r="A409" s="24" t="s">
        <v>72</v>
      </c>
      <c r="B409" s="31">
        <f t="shared" si="61"/>
        <v>7864.6286312822231</v>
      </c>
      <c r="C409" s="4">
        <v>1000</v>
      </c>
      <c r="D409" s="4">
        <v>300</v>
      </c>
      <c r="E409" s="218">
        <v>19</v>
      </c>
      <c r="F409" s="4">
        <v>36</v>
      </c>
      <c r="G409" s="4">
        <v>30</v>
      </c>
      <c r="H409" s="39">
        <v>314.03584790238807</v>
      </c>
      <c r="I409" s="5">
        <v>320.03653289415348</v>
      </c>
      <c r="J409" s="5">
        <v>40004.566611769187</v>
      </c>
      <c r="K409" s="5">
        <v>3.1104955592153876</v>
      </c>
      <c r="L409" s="53">
        <v>6447482941.5473776</v>
      </c>
      <c r="M409" s="5">
        <v>12894965.883094756</v>
      </c>
      <c r="N409" s="5">
        <v>14855117.909507828</v>
      </c>
      <c r="O409" s="54">
        <v>401.45818421055304</v>
      </c>
      <c r="P409" s="5">
        <v>162757653.87699425</v>
      </c>
      <c r="Q409" s="5">
        <v>1085051.0258466282</v>
      </c>
      <c r="R409" s="5">
        <v>1716268.381164883</v>
      </c>
      <c r="S409" s="5">
        <v>63.784613098036012</v>
      </c>
      <c r="T409" s="53">
        <v>12718132.8050036</v>
      </c>
      <c r="U409" s="40">
        <v>37339770699416.703</v>
      </c>
      <c r="V409" s="105">
        <v>4</v>
      </c>
      <c r="W409" s="105">
        <v>4</v>
      </c>
      <c r="X409" s="105">
        <v>4</v>
      </c>
      <c r="Y409" s="105">
        <v>4</v>
      </c>
      <c r="Z409" s="105">
        <v>4</v>
      </c>
      <c r="AA409" s="106">
        <v>4</v>
      </c>
      <c r="AB409" s="105">
        <v>4</v>
      </c>
      <c r="AC409" s="105">
        <v>4</v>
      </c>
      <c r="AD409" s="105">
        <v>4</v>
      </c>
      <c r="AE409" s="105">
        <v>4</v>
      </c>
      <c r="AF409" s="92">
        <f t="shared" si="62"/>
        <v>77.753512227783816</v>
      </c>
      <c r="AG409" s="96">
        <f t="shared" si="63"/>
        <v>70.254368369748832</v>
      </c>
      <c r="AH409" s="97">
        <f t="shared" si="64"/>
        <v>64.992580102969796</v>
      </c>
      <c r="AI409" s="98">
        <f t="shared" si="65"/>
        <v>57.493436244934827</v>
      </c>
      <c r="AJ409" s="60" t="str">
        <f>IF(head!$F$48="S460","a0","b")</f>
        <v>b</v>
      </c>
      <c r="AK409" s="60">
        <f>IF(AJ409="a0",0.13,IF(AJ409="a",0.21,IF(AJ409="b",0.34,IF(AJ409="c",0.49,0.76))))</f>
        <v>0.34</v>
      </c>
      <c r="AL409" s="20">
        <f>IF(head!F$48="S235",235,IF(head!F$48="S275",275,IF(head!F$48="S355",355,IF(head!F$48="S420",420,460))))^0.5*head!$I$40*1000/(S409*3.1416*210000^0.5)</f>
        <v>0.60097993269267236</v>
      </c>
      <c r="AM409" s="20">
        <f>0.5*(1+AK409*(AL409-0.2)+AL409^2)</f>
        <v>0.74875502830739871</v>
      </c>
      <c r="AN409" s="20">
        <f>IF(AL409&lt;=0.2,1,1/(AM409+(AM409^2-AL409^2)^0.5))</f>
        <v>0.83656711341852641</v>
      </c>
      <c r="AO409" s="21">
        <f>IF(head!F$48="S235",235,IF(head!F$48="S275",275,IF(head!F$48="S355",355,IF(head!F$48="S420",420,460))))*AN409*J409/1000</f>
        <v>7864.6286312822231</v>
      </c>
      <c r="AP409" s="45" t="s">
        <v>137</v>
      </c>
    </row>
    <row r="410" spans="1:42">
      <c r="A410" s="22" t="s">
        <v>56</v>
      </c>
      <c r="B410" s="30">
        <v>0</v>
      </c>
      <c r="C410" s="23" t="s">
        <v>56</v>
      </c>
      <c r="D410" s="23" t="s">
        <v>56</v>
      </c>
      <c r="E410" s="217" t="s">
        <v>56</v>
      </c>
      <c r="F410" s="23" t="s">
        <v>56</v>
      </c>
      <c r="G410" s="23" t="s">
        <v>56</v>
      </c>
      <c r="H410" s="37" t="s">
        <v>56</v>
      </c>
      <c r="I410" s="10" t="s">
        <v>56</v>
      </c>
      <c r="J410" s="10" t="s">
        <v>56</v>
      </c>
      <c r="K410" s="10" t="s">
        <v>56</v>
      </c>
      <c r="L410" s="51" t="s">
        <v>56</v>
      </c>
      <c r="M410" s="10" t="s">
        <v>56</v>
      </c>
      <c r="N410" s="10" t="s">
        <v>56</v>
      </c>
      <c r="O410" s="52" t="s">
        <v>56</v>
      </c>
      <c r="P410" s="10" t="s">
        <v>56</v>
      </c>
      <c r="Q410" s="10" t="s">
        <v>56</v>
      </c>
      <c r="R410" s="10" t="s">
        <v>56</v>
      </c>
      <c r="S410" s="10" t="s">
        <v>56</v>
      </c>
      <c r="T410" s="51" t="s">
        <v>56</v>
      </c>
      <c r="U410" s="38" t="s">
        <v>56</v>
      </c>
      <c r="V410" s="118" t="s">
        <v>37</v>
      </c>
      <c r="W410" s="118" t="s">
        <v>37</v>
      </c>
      <c r="X410" s="118" t="s">
        <v>37</v>
      </c>
      <c r="Y410" s="118" t="s">
        <v>40</v>
      </c>
      <c r="Z410" s="118" t="s">
        <v>39</v>
      </c>
      <c r="AA410" s="119" t="s">
        <v>36</v>
      </c>
      <c r="AB410" s="118" t="s">
        <v>36</v>
      </c>
      <c r="AC410" s="118" t="s">
        <v>35</v>
      </c>
      <c r="AD410" s="118" t="s">
        <v>36</v>
      </c>
      <c r="AE410" s="118" t="s">
        <v>39</v>
      </c>
      <c r="AF410" s="127"/>
      <c r="AG410" s="128"/>
      <c r="AH410" s="132"/>
      <c r="AI410" s="130"/>
      <c r="AJ410" s="59" t="s">
        <v>56</v>
      </c>
      <c r="AK410" s="59" t="s">
        <v>56</v>
      </c>
      <c r="AL410" s="14" t="s">
        <v>40</v>
      </c>
      <c r="AM410" s="14" t="s">
        <v>56</v>
      </c>
      <c r="AN410" s="14" t="s">
        <v>56</v>
      </c>
      <c r="AO410" s="15" t="s">
        <v>35</v>
      </c>
      <c r="AP410" s="44" t="str">
        <f t="shared" ref="AP410:AP433" si="72">A411</f>
        <v>HEM 100</v>
      </c>
    </row>
    <row r="411" spans="1:42">
      <c r="A411" s="22" t="s">
        <v>73</v>
      </c>
      <c r="B411" s="30">
        <f t="shared" ref="B411:B434" si="73">AO411</f>
        <v>436.91685250947143</v>
      </c>
      <c r="C411" s="23">
        <v>120</v>
      </c>
      <c r="D411" s="23">
        <v>106</v>
      </c>
      <c r="E411" s="217">
        <v>12</v>
      </c>
      <c r="F411" s="23">
        <v>20</v>
      </c>
      <c r="G411" s="23">
        <v>12</v>
      </c>
      <c r="H411" s="37">
        <v>41.790343664382092</v>
      </c>
      <c r="I411" s="10">
        <v>42.588885263064554</v>
      </c>
      <c r="J411" s="10">
        <v>5323.6106578830695</v>
      </c>
      <c r="K411" s="10">
        <v>0.61939822368615505</v>
      </c>
      <c r="L411" s="51">
        <v>11426118.072797449</v>
      </c>
      <c r="M411" s="10">
        <v>190435.30121329083</v>
      </c>
      <c r="N411" s="10">
        <v>235813.09842072593</v>
      </c>
      <c r="O411" s="52">
        <v>46.328283640432346</v>
      </c>
      <c r="P411" s="10">
        <v>3991513.1701712385</v>
      </c>
      <c r="Q411" s="10">
        <v>75311.56924851393</v>
      </c>
      <c r="R411" s="10">
        <v>116312.99184189526</v>
      </c>
      <c r="S411" s="10">
        <v>27.382029900840589</v>
      </c>
      <c r="T411" s="51">
        <v>672737.86647246405</v>
      </c>
      <c r="U411" s="38">
        <v>9429682864.8547192</v>
      </c>
      <c r="V411" s="118">
        <v>1</v>
      </c>
      <c r="W411" s="118">
        <v>1</v>
      </c>
      <c r="X411" s="118">
        <v>1</v>
      </c>
      <c r="Y411" s="118">
        <v>1</v>
      </c>
      <c r="Z411" s="118">
        <v>1</v>
      </c>
      <c r="AA411" s="119">
        <v>1</v>
      </c>
      <c r="AB411" s="118">
        <v>1</v>
      </c>
      <c r="AC411" s="118">
        <v>1</v>
      </c>
      <c r="AD411" s="118">
        <v>1</v>
      </c>
      <c r="AE411" s="118">
        <v>1</v>
      </c>
      <c r="AF411" s="127">
        <f t="shared" ref="AF411:AF423" si="74">K411/J411*1000000</f>
        <v>116.34927185536486</v>
      </c>
      <c r="AG411" s="131">
        <f t="shared" ref="AG411:AG434" si="75">(K411*1000-D411)/J411*1000</f>
        <v>96.43797352571751</v>
      </c>
      <c r="AH411" s="132">
        <f t="shared" si="64"/>
        <v>84.904781556609464</v>
      </c>
      <c r="AI411" s="133">
        <f t="shared" ref="AI411:AI434" si="76">(2*C411+D411)/J411*1000</f>
        <v>64.993483226962113</v>
      </c>
      <c r="AJ411" s="59" t="str">
        <f>IF(head!$F$48="S460","a","c")</f>
        <v>c</v>
      </c>
      <c r="AK411" s="59">
        <f t="shared" ref="AK411:AK434" si="77">IF(AJ411="a0",0.13,IF(AJ411="a",0.21,IF(AJ411="b",0.34,IF(AJ411="c",0.49,0.76))))</f>
        <v>0.49</v>
      </c>
      <c r="AL411" s="14">
        <f>IF(head!F$48="S235",235,IF(head!F$48="S275",275,IF(head!F$48="S355",355,IF(head!F$48="S420",420,460))))^0.5*head!$I$40*1000/(S411*3.1416*210000^0.5)</f>
        <v>1.3999426859624111</v>
      </c>
      <c r="AM411" s="14">
        <f t="shared" ref="AM411:AM434" si="78">0.5*(1+AK411*(AL411-0.2)+AL411^2)</f>
        <v>1.7739057200506156</v>
      </c>
      <c r="AN411" s="14">
        <f t="shared" ref="AN411:AN434" si="79">IF(AL411&lt;=0.2,1,1/(AM411+(AM411^2-AL411^2)^0.5))</f>
        <v>0.34924053775859559</v>
      </c>
      <c r="AO411" s="15">
        <f>IF(head!F$48="S235",235,IF(head!F$48="S275",275,IF(head!F$48="S355",355,IF(head!F$48="S420",420,460))))*AN411*J411/1000</f>
        <v>436.91685250947143</v>
      </c>
      <c r="AP411" s="44" t="str">
        <f t="shared" si="72"/>
        <v>HEM 120</v>
      </c>
    </row>
    <row r="412" spans="1:42">
      <c r="A412" s="22" t="s">
        <v>74</v>
      </c>
      <c r="B412" s="30">
        <f t="shared" si="73"/>
        <v>693.24690487721227</v>
      </c>
      <c r="C412" s="23">
        <v>140</v>
      </c>
      <c r="D412" s="23">
        <v>126</v>
      </c>
      <c r="E412" s="217">
        <v>12.5</v>
      </c>
      <c r="F412" s="23">
        <v>21</v>
      </c>
      <c r="G412" s="23">
        <v>12</v>
      </c>
      <c r="H412" s="37">
        <v>52.128793664382094</v>
      </c>
      <c r="I412" s="10">
        <v>53.124885263064556</v>
      </c>
      <c r="J412" s="10">
        <v>6640.6106578830695</v>
      </c>
      <c r="K412" s="10">
        <v>0.73839822368615504</v>
      </c>
      <c r="L412" s="51">
        <v>20175725.307659045</v>
      </c>
      <c r="M412" s="10">
        <v>288224.64725227206</v>
      </c>
      <c r="N412" s="10">
        <v>350612.0943416736</v>
      </c>
      <c r="O412" s="52">
        <v>55.1201726384841</v>
      </c>
      <c r="P412" s="10">
        <v>7027750.5792583032</v>
      </c>
      <c r="Q412" s="10">
        <v>111551.59649616355</v>
      </c>
      <c r="R412" s="10">
        <v>171630.01950636602</v>
      </c>
      <c r="S412" s="10">
        <v>32.531505398351378</v>
      </c>
      <c r="T412" s="51">
        <v>905220.85079599696</v>
      </c>
      <c r="U412" s="38">
        <v>23886167308.1479</v>
      </c>
      <c r="V412" s="118">
        <v>1</v>
      </c>
      <c r="W412" s="118">
        <v>1</v>
      </c>
      <c r="X412" s="118">
        <v>1</v>
      </c>
      <c r="Y412" s="118">
        <v>1</v>
      </c>
      <c r="Z412" s="118">
        <v>1</v>
      </c>
      <c r="AA412" s="119">
        <v>1</v>
      </c>
      <c r="AB412" s="118">
        <v>1</v>
      </c>
      <c r="AC412" s="118">
        <v>1</v>
      </c>
      <c r="AD412" s="118">
        <v>1</v>
      </c>
      <c r="AE412" s="118">
        <v>1</v>
      </c>
      <c r="AF412" s="127">
        <f t="shared" si="74"/>
        <v>111.1943256016075</v>
      </c>
      <c r="AG412" s="131">
        <f t="shared" si="75"/>
        <v>92.220166975032186</v>
      </c>
      <c r="AH412" s="132">
        <f t="shared" si="64"/>
        <v>80.113114201095769</v>
      </c>
      <c r="AI412" s="133">
        <f t="shared" si="76"/>
        <v>61.138955574520445</v>
      </c>
      <c r="AJ412" s="59" t="str">
        <f>IF(head!$F$48="S460","a","c")</f>
        <v>c</v>
      </c>
      <c r="AK412" s="59">
        <f t="shared" si="77"/>
        <v>0.49</v>
      </c>
      <c r="AL412" s="14">
        <f>IF(head!F$48="S235",235,IF(head!F$48="S275",275,IF(head!F$48="S355",355,IF(head!F$48="S420",420,460))))^0.5*head!$I$40*1000/(S412*3.1416*210000^0.5)</f>
        <v>1.1783430252332705</v>
      </c>
      <c r="AM412" s="14">
        <f t="shared" si="78"/>
        <v>1.4339401837400994</v>
      </c>
      <c r="AN412" s="14">
        <f t="shared" si="79"/>
        <v>0.44423427019664274</v>
      </c>
      <c r="AO412" s="15">
        <f>IF(head!F$48="S235",235,IF(head!F$48="S275",275,IF(head!F$48="S355",355,IF(head!F$48="S420",420,460))))*AN412*J412/1000</f>
        <v>693.24690487721227</v>
      </c>
      <c r="AP412" s="44" t="str">
        <f t="shared" si="72"/>
        <v>HEM 140</v>
      </c>
    </row>
    <row r="413" spans="1:42">
      <c r="A413" s="22" t="s">
        <v>75</v>
      </c>
      <c r="B413" s="30">
        <f t="shared" si="73"/>
        <v>1003.520813548218</v>
      </c>
      <c r="C413" s="23">
        <v>160</v>
      </c>
      <c r="D413" s="23">
        <v>146</v>
      </c>
      <c r="E413" s="217">
        <v>13</v>
      </c>
      <c r="F413" s="23">
        <v>22</v>
      </c>
      <c r="G413" s="23">
        <v>12</v>
      </c>
      <c r="H413" s="37">
        <v>63.23654366438209</v>
      </c>
      <c r="I413" s="10">
        <v>64.444885263064549</v>
      </c>
      <c r="J413" s="10">
        <v>8055.6106578830695</v>
      </c>
      <c r="K413" s="10">
        <v>0.85739822368615504</v>
      </c>
      <c r="L413" s="51">
        <v>32913642.13576436</v>
      </c>
      <c r="M413" s="10">
        <v>411420.52669705456</v>
      </c>
      <c r="N413" s="10">
        <v>493826.09026262118</v>
      </c>
      <c r="O413" s="52">
        <v>63.920290123455885</v>
      </c>
      <c r="P413" s="10">
        <v>11443446.73134427</v>
      </c>
      <c r="Q413" s="10">
        <v>156759.54426498999</v>
      </c>
      <c r="R413" s="10">
        <v>240511.7971708368</v>
      </c>
      <c r="S413" s="10">
        <v>37.690265110746189</v>
      </c>
      <c r="T413" s="51">
        <v>1186239.9456684301</v>
      </c>
      <c r="U413" s="38">
        <v>52824468842.573303</v>
      </c>
      <c r="V413" s="118">
        <v>1</v>
      </c>
      <c r="W413" s="118">
        <v>1</v>
      </c>
      <c r="X413" s="118">
        <v>1</v>
      </c>
      <c r="Y413" s="118">
        <v>1</v>
      </c>
      <c r="Z413" s="118">
        <v>1</v>
      </c>
      <c r="AA413" s="119">
        <v>1</v>
      </c>
      <c r="AB413" s="118">
        <v>1</v>
      </c>
      <c r="AC413" s="118">
        <v>1</v>
      </c>
      <c r="AD413" s="118">
        <v>1</v>
      </c>
      <c r="AE413" s="118">
        <v>1</v>
      </c>
      <c r="AF413" s="127">
        <f t="shared" si="74"/>
        <v>106.43491351547895</v>
      </c>
      <c r="AG413" s="131">
        <f t="shared" si="75"/>
        <v>88.310899557936551</v>
      </c>
      <c r="AH413" s="132">
        <f t="shared" si="64"/>
        <v>75.971894123396879</v>
      </c>
      <c r="AI413" s="133">
        <f t="shared" si="76"/>
        <v>57.847880165854477</v>
      </c>
      <c r="AJ413" s="59" t="str">
        <f>IF(head!$F$48="S460","a","c")</f>
        <v>c</v>
      </c>
      <c r="AK413" s="59">
        <f t="shared" si="77"/>
        <v>0.49</v>
      </c>
      <c r="AL413" s="14">
        <f>IF(head!F$48="S235",235,IF(head!F$48="S275",275,IF(head!F$48="S355",355,IF(head!F$48="S420",420,460))))^0.5*head!$I$40*1000/(S413*3.1416*210000^0.5)</f>
        <v>1.0170603038702508</v>
      </c>
      <c r="AM413" s="14">
        <f t="shared" si="78"/>
        <v>1.2173856053025349</v>
      </c>
      <c r="AN413" s="14">
        <f t="shared" si="79"/>
        <v>0.53010274647135525</v>
      </c>
      <c r="AO413" s="15">
        <f>IF(head!F$48="S235",235,IF(head!F$48="S275",275,IF(head!F$48="S355",355,IF(head!F$48="S420",420,460))))*AN413*J413/1000</f>
        <v>1003.520813548218</v>
      </c>
      <c r="AP413" s="44" t="str">
        <f t="shared" si="72"/>
        <v>HEM 160</v>
      </c>
    </row>
    <row r="414" spans="1:42">
      <c r="A414" s="22" t="s">
        <v>76</v>
      </c>
      <c r="B414" s="30">
        <f t="shared" si="73"/>
        <v>1367.3698210884174</v>
      </c>
      <c r="C414" s="23">
        <v>180</v>
      </c>
      <c r="D414" s="23">
        <v>166</v>
      </c>
      <c r="E414" s="217">
        <v>14</v>
      </c>
      <c r="F414" s="23">
        <v>23</v>
      </c>
      <c r="G414" s="23">
        <v>15</v>
      </c>
      <c r="H414" s="37">
        <v>76.185361975597019</v>
      </c>
      <c r="I414" s="10">
        <v>77.641133223538375</v>
      </c>
      <c r="J414" s="10">
        <v>9705.1416529422968</v>
      </c>
      <c r="K414" s="10">
        <v>0.97024777960769382</v>
      </c>
      <c r="L414" s="51">
        <v>50982676.914200641</v>
      </c>
      <c r="M414" s="10">
        <v>566474.18793556269</v>
      </c>
      <c r="N414" s="10">
        <v>674565.36595299945</v>
      </c>
      <c r="O414" s="52">
        <v>72.478697176487529</v>
      </c>
      <c r="P414" s="10">
        <v>17587662.44466874</v>
      </c>
      <c r="Q414" s="10">
        <v>211899.54752612941</v>
      </c>
      <c r="R414" s="10">
        <v>325459.11636473052</v>
      </c>
      <c r="S414" s="10">
        <v>42.569948185606776</v>
      </c>
      <c r="T414" s="51">
        <v>1607956.8326556</v>
      </c>
      <c r="U414" s="38">
        <v>104697916185.724</v>
      </c>
      <c r="V414" s="118">
        <v>1</v>
      </c>
      <c r="W414" s="118">
        <v>1</v>
      </c>
      <c r="X414" s="118">
        <v>1</v>
      </c>
      <c r="Y414" s="118">
        <v>1</v>
      </c>
      <c r="Z414" s="118">
        <v>1</v>
      </c>
      <c r="AA414" s="119">
        <v>1</v>
      </c>
      <c r="AB414" s="118">
        <v>1</v>
      </c>
      <c r="AC414" s="118">
        <v>1</v>
      </c>
      <c r="AD414" s="118">
        <v>1</v>
      </c>
      <c r="AE414" s="118">
        <v>1</v>
      </c>
      <c r="AF414" s="127">
        <f t="shared" si="74"/>
        <v>99.972552107319814</v>
      </c>
      <c r="AG414" s="131">
        <f t="shared" si="75"/>
        <v>82.868216494693925</v>
      </c>
      <c r="AH414" s="132">
        <f t="shared" si="64"/>
        <v>71.302411108054997</v>
      </c>
      <c r="AI414" s="133">
        <f t="shared" si="76"/>
        <v>54.198075495429087</v>
      </c>
      <c r="AJ414" s="59" t="str">
        <f>IF(head!$F$48="S460","a","c")</f>
        <v>c</v>
      </c>
      <c r="AK414" s="59">
        <f t="shared" si="77"/>
        <v>0.49</v>
      </c>
      <c r="AL414" s="14">
        <f>IF(head!F$48="S235",235,IF(head!F$48="S275",275,IF(head!F$48="S355",355,IF(head!F$48="S420",420,460))))^0.5*head!$I$40*1000/(S414*3.1416*210000^0.5)</f>
        <v>0.90047731135004305</v>
      </c>
      <c r="AM414" s="14">
        <f t="shared" si="78"/>
        <v>1.0770466354088617</v>
      </c>
      <c r="AN414" s="14">
        <f t="shared" si="79"/>
        <v>0.59953735776653505</v>
      </c>
      <c r="AO414" s="15">
        <f>IF(head!F$48="S235",235,IF(head!F$48="S275",275,IF(head!F$48="S355",355,IF(head!F$48="S420",420,460))))*AN414*J414/1000</f>
        <v>1367.3698210884174</v>
      </c>
      <c r="AP414" s="44" t="str">
        <f t="shared" si="72"/>
        <v>HEM 180</v>
      </c>
    </row>
    <row r="415" spans="1:42">
      <c r="A415" s="22" t="s">
        <v>208</v>
      </c>
      <c r="B415" s="30">
        <f t="shared" si="73"/>
        <v>1757.059176504793</v>
      </c>
      <c r="C415" s="23">
        <v>200</v>
      </c>
      <c r="D415" s="23">
        <v>186</v>
      </c>
      <c r="E415" s="217">
        <v>14.5</v>
      </c>
      <c r="F415" s="23">
        <v>24</v>
      </c>
      <c r="G415" s="23">
        <v>15</v>
      </c>
      <c r="H415" s="37">
        <v>88.902361975597017</v>
      </c>
      <c r="I415" s="10">
        <v>90.601133223538369</v>
      </c>
      <c r="J415" s="10">
        <v>11325.141652942297</v>
      </c>
      <c r="K415" s="10">
        <v>1.0892477796076938</v>
      </c>
      <c r="L415" s="51">
        <v>74831329.975242943</v>
      </c>
      <c r="M415" s="10">
        <v>748313.29975242948</v>
      </c>
      <c r="N415" s="10">
        <v>883447.64082948014</v>
      </c>
      <c r="O415" s="52">
        <v>81.286778192084654</v>
      </c>
      <c r="P415" s="10">
        <v>25801271.324204411</v>
      </c>
      <c r="Q415" s="10">
        <v>277433.0249914453</v>
      </c>
      <c r="R415" s="10">
        <v>425188.90177796612</v>
      </c>
      <c r="S415" s="10">
        <v>47.730801978489779</v>
      </c>
      <c r="T415" s="51">
        <v>2013518.5812467397</v>
      </c>
      <c r="U415" s="38">
        <v>194294045840.84698</v>
      </c>
      <c r="V415" s="118">
        <v>1</v>
      </c>
      <c r="W415" s="118">
        <v>1</v>
      </c>
      <c r="X415" s="118">
        <v>1</v>
      </c>
      <c r="Y415" s="118">
        <v>1</v>
      </c>
      <c r="Z415" s="118">
        <v>1</v>
      </c>
      <c r="AA415" s="119">
        <v>1</v>
      </c>
      <c r="AB415" s="118">
        <v>1</v>
      </c>
      <c r="AC415" s="118">
        <v>1</v>
      </c>
      <c r="AD415" s="118">
        <v>1</v>
      </c>
      <c r="AE415" s="118">
        <v>1</v>
      </c>
      <c r="AF415" s="127">
        <f t="shared" si="74"/>
        <v>96.179616378105507</v>
      </c>
      <c r="AG415" s="131">
        <f t="shared" si="75"/>
        <v>79.755980745108644</v>
      </c>
      <c r="AH415" s="132">
        <f t="shared" si="64"/>
        <v>68.166917788567588</v>
      </c>
      <c r="AI415" s="133">
        <f t="shared" si="76"/>
        <v>51.743282155570732</v>
      </c>
      <c r="AJ415" s="59" t="str">
        <f>IF(head!$F$48="S460","a","c")</f>
        <v>c</v>
      </c>
      <c r="AK415" s="59">
        <f t="shared" si="77"/>
        <v>0.49</v>
      </c>
      <c r="AL415" s="14">
        <f>IF(head!F$48="S235",235,IF(head!F$48="S275",275,IF(head!F$48="S355",355,IF(head!F$48="S420",420,460))))^0.5*head!$I$40*1000/(S415*3.1416*210000^0.5)</f>
        <v>0.80311394105133593</v>
      </c>
      <c r="AM415" s="14">
        <f t="shared" si="78"/>
        <v>0.97025891671308162</v>
      </c>
      <c r="AN415" s="14">
        <f t="shared" si="79"/>
        <v>0.66019903227014931</v>
      </c>
      <c r="AO415" s="15">
        <f>IF(head!F$48="S235",235,IF(head!F$48="S275",275,IF(head!F$48="S355",355,IF(head!F$48="S420",420,460))))*AN415*J415/1000</f>
        <v>1757.059176504793</v>
      </c>
      <c r="AP415" s="44" t="str">
        <f t="shared" si="72"/>
        <v>HEM 200</v>
      </c>
    </row>
    <row r="416" spans="1:42">
      <c r="A416" s="22" t="s">
        <v>209</v>
      </c>
      <c r="B416" s="30">
        <f t="shared" si="73"/>
        <v>2184.2254421232674</v>
      </c>
      <c r="C416" s="23">
        <v>220</v>
      </c>
      <c r="D416" s="23">
        <v>206</v>
      </c>
      <c r="E416" s="217">
        <v>15</v>
      </c>
      <c r="F416" s="23">
        <v>25</v>
      </c>
      <c r="G416" s="23">
        <v>18</v>
      </c>
      <c r="H416" s="37">
        <v>103.05577324485972</v>
      </c>
      <c r="I416" s="10">
        <v>105.02499184189526</v>
      </c>
      <c r="J416" s="10">
        <v>13128.123980236907</v>
      </c>
      <c r="K416" s="10">
        <v>1.2030973355292327</v>
      </c>
      <c r="L416" s="51">
        <v>106419093.92301598</v>
      </c>
      <c r="M416" s="10">
        <v>967446.30839105451</v>
      </c>
      <c r="N416" s="10">
        <v>1135147.3066758728</v>
      </c>
      <c r="O416" s="52">
        <v>90.034393571866545</v>
      </c>
      <c r="P416" s="10">
        <v>36512127.993881561</v>
      </c>
      <c r="Q416" s="10">
        <v>354486.67955224816</v>
      </c>
      <c r="R416" s="10">
        <v>543216.66149604111</v>
      </c>
      <c r="S416" s="10">
        <v>52.737220639287379</v>
      </c>
      <c r="T416" s="51">
        <v>2580536.3197723594</v>
      </c>
      <c r="U416" s="38">
        <v>336855059965.50403</v>
      </c>
      <c r="V416" s="118">
        <v>1</v>
      </c>
      <c r="W416" s="118">
        <v>1</v>
      </c>
      <c r="X416" s="118">
        <v>1</v>
      </c>
      <c r="Y416" s="118">
        <v>1</v>
      </c>
      <c r="Z416" s="118">
        <v>1</v>
      </c>
      <c r="AA416" s="119">
        <v>1</v>
      </c>
      <c r="AB416" s="118">
        <v>1</v>
      </c>
      <c r="AC416" s="118">
        <v>1</v>
      </c>
      <c r="AD416" s="118">
        <v>1</v>
      </c>
      <c r="AE416" s="118">
        <v>1</v>
      </c>
      <c r="AF416" s="127">
        <f t="shared" si="74"/>
        <v>91.642746316257885</v>
      </c>
      <c r="AG416" s="131">
        <f t="shared" si="75"/>
        <v>75.951243074049586</v>
      </c>
      <c r="AH416" s="132">
        <f t="shared" si="64"/>
        <v>64.898838652240158</v>
      </c>
      <c r="AI416" s="133">
        <f t="shared" si="76"/>
        <v>49.20733541003186</v>
      </c>
      <c r="AJ416" s="59" t="str">
        <f>IF(head!$F$48="S460","a","c")</f>
        <v>c</v>
      </c>
      <c r="AK416" s="59">
        <f t="shared" si="77"/>
        <v>0.49</v>
      </c>
      <c r="AL416" s="14">
        <f>IF(head!F$48="S235",235,IF(head!F$48="S275",275,IF(head!F$48="S355",355,IF(head!F$48="S420",420,460))))^0.5*head!$I$40*1000/(S416*3.1416*210000^0.5)</f>
        <v>0.72687320305857928</v>
      </c>
      <c r="AM416" s="14">
        <f t="shared" si="78"/>
        <v>0.89325626141167125</v>
      </c>
      <c r="AN416" s="14">
        <f t="shared" si="79"/>
        <v>0.70798968408988039</v>
      </c>
      <c r="AO416" s="15">
        <f>IF(head!F$48="S235",235,IF(head!F$48="S275",275,IF(head!F$48="S355",355,IF(head!F$48="S420",420,460))))*AN416*J416/1000</f>
        <v>2184.2254421232674</v>
      </c>
      <c r="AP416" s="44" t="str">
        <f t="shared" si="72"/>
        <v>HEM 220</v>
      </c>
    </row>
    <row r="417" spans="1:42">
      <c r="A417" s="22" t="s">
        <v>210</v>
      </c>
      <c r="B417" s="30">
        <f t="shared" si="73"/>
        <v>2627.2666789721288</v>
      </c>
      <c r="C417" s="23">
        <v>240</v>
      </c>
      <c r="D417" s="23">
        <v>226</v>
      </c>
      <c r="E417" s="217">
        <v>15.5</v>
      </c>
      <c r="F417" s="23">
        <v>26</v>
      </c>
      <c r="G417" s="23">
        <v>18</v>
      </c>
      <c r="H417" s="37">
        <v>117.31137324485972</v>
      </c>
      <c r="I417" s="10">
        <v>119.55299184189525</v>
      </c>
      <c r="J417" s="10">
        <v>14944.123980236907</v>
      </c>
      <c r="K417" s="10">
        <v>1.3220973355292327</v>
      </c>
      <c r="L417" s="51">
        <v>146048318.8189142</v>
      </c>
      <c r="M417" s="10">
        <v>1217069.3234909517</v>
      </c>
      <c r="N417" s="10">
        <v>1419447.4224980047</v>
      </c>
      <c r="O417" s="52">
        <v>98.858280010179158</v>
      </c>
      <c r="P417" s="10">
        <v>50120471.665711686</v>
      </c>
      <c r="Q417" s="10">
        <v>443543.99704169633</v>
      </c>
      <c r="R417" s="10">
        <v>678553.44249110029</v>
      </c>
      <c r="S417" s="10">
        <v>57.912504066457807</v>
      </c>
      <c r="T417" s="51">
        <v>3136415.0974559998</v>
      </c>
      <c r="U417" s="38">
        <v>559533456310.08301</v>
      </c>
      <c r="V417" s="118">
        <v>1</v>
      </c>
      <c r="W417" s="118">
        <v>1</v>
      </c>
      <c r="X417" s="118">
        <v>1</v>
      </c>
      <c r="Y417" s="118">
        <v>1</v>
      </c>
      <c r="Z417" s="118">
        <v>1</v>
      </c>
      <c r="AA417" s="119">
        <v>1</v>
      </c>
      <c r="AB417" s="118">
        <v>1</v>
      </c>
      <c r="AC417" s="118">
        <v>1</v>
      </c>
      <c r="AD417" s="118">
        <v>1</v>
      </c>
      <c r="AE417" s="118">
        <v>1</v>
      </c>
      <c r="AF417" s="127">
        <f t="shared" si="74"/>
        <v>88.469376811759673</v>
      </c>
      <c r="AG417" s="131">
        <f t="shared" si="75"/>
        <v>73.34637593871571</v>
      </c>
      <c r="AH417" s="132">
        <f t="shared" si="64"/>
        <v>62.365649618039711</v>
      </c>
      <c r="AI417" s="133">
        <f t="shared" si="76"/>
        <v>47.242648744995748</v>
      </c>
      <c r="AJ417" s="59" t="str">
        <f>IF(head!$F$48="S460","a","c")</f>
        <v>c</v>
      </c>
      <c r="AK417" s="59">
        <f t="shared" si="77"/>
        <v>0.49</v>
      </c>
      <c r="AL417" s="14">
        <f>IF(head!F$48="S235",235,IF(head!F$48="S275",275,IF(head!F$48="S355",355,IF(head!F$48="S420",420,460))))^0.5*head!$I$40*1000/(S417*3.1416*210000^0.5)</f>
        <v>0.66191702645936834</v>
      </c>
      <c r="AM417" s="14">
        <f t="shared" si="78"/>
        <v>0.83223674644095125</v>
      </c>
      <c r="AN417" s="14">
        <f t="shared" si="79"/>
        <v>0.74811064356646251</v>
      </c>
      <c r="AO417" s="15">
        <f>IF(head!F$48="S235",235,IF(head!F$48="S275",275,IF(head!F$48="S355",355,IF(head!F$48="S420",420,460))))*AN417*J417/1000</f>
        <v>2627.2666789721288</v>
      </c>
      <c r="AP417" s="44" t="str">
        <f t="shared" si="72"/>
        <v>HEM 240</v>
      </c>
    </row>
    <row r="418" spans="1:42">
      <c r="A418" s="22" t="s">
        <v>211</v>
      </c>
      <c r="B418" s="30">
        <f t="shared" si="73"/>
        <v>3684.271058154146</v>
      </c>
      <c r="C418" s="23">
        <v>270</v>
      </c>
      <c r="D418" s="23">
        <v>248</v>
      </c>
      <c r="E418" s="217">
        <v>18</v>
      </c>
      <c r="F418" s="23">
        <v>32</v>
      </c>
      <c r="G418" s="23">
        <v>21</v>
      </c>
      <c r="H418" s="37">
        <v>156.67467747217017</v>
      </c>
      <c r="I418" s="10">
        <v>159.66846111813521</v>
      </c>
      <c r="J418" s="10">
        <v>19958.557639766903</v>
      </c>
      <c r="K418" s="10">
        <v>1.4599468914507714</v>
      </c>
      <c r="L418" s="51">
        <v>242895047.21624359</v>
      </c>
      <c r="M418" s="10">
        <v>1799222.5719721748</v>
      </c>
      <c r="N418" s="10">
        <v>2116945.7264608857</v>
      </c>
      <c r="O418" s="52">
        <v>110.31758687896621</v>
      </c>
      <c r="P418" s="10">
        <v>81526231.52224116</v>
      </c>
      <c r="Q418" s="10">
        <v>657469.60905033199</v>
      </c>
      <c r="R418" s="10">
        <v>1005932.729193007</v>
      </c>
      <c r="S418" s="10">
        <v>63.912250104666562</v>
      </c>
      <c r="T418" s="51">
        <v>6272159.8309460804</v>
      </c>
      <c r="U418" s="38">
        <v>1123491207180.25</v>
      </c>
      <c r="V418" s="118">
        <v>1</v>
      </c>
      <c r="W418" s="118">
        <v>1</v>
      </c>
      <c r="X418" s="118">
        <v>1</v>
      </c>
      <c r="Y418" s="118">
        <v>1</v>
      </c>
      <c r="Z418" s="118">
        <v>1</v>
      </c>
      <c r="AA418" s="119">
        <v>1</v>
      </c>
      <c r="AB418" s="118">
        <v>1</v>
      </c>
      <c r="AC418" s="118">
        <v>1</v>
      </c>
      <c r="AD418" s="118">
        <v>1</v>
      </c>
      <c r="AE418" s="118">
        <v>1</v>
      </c>
      <c r="AF418" s="127">
        <f t="shared" si="74"/>
        <v>73.14891776256745</v>
      </c>
      <c r="AG418" s="131">
        <f t="shared" si="75"/>
        <v>60.723170147125209</v>
      </c>
      <c r="AH418" s="132">
        <f t="shared" si="64"/>
        <v>51.907558587089333</v>
      </c>
      <c r="AI418" s="133">
        <f t="shared" si="76"/>
        <v>39.4818109716471</v>
      </c>
      <c r="AJ418" s="59" t="str">
        <f>IF(head!$F$48="S460","a","c")</f>
        <v>c</v>
      </c>
      <c r="AK418" s="59">
        <f t="shared" si="77"/>
        <v>0.49</v>
      </c>
      <c r="AL418" s="14">
        <f>IF(head!F$48="S235",235,IF(head!F$48="S275",275,IF(head!F$48="S355",355,IF(head!F$48="S420",420,460))))^0.5*head!$I$40*1000/(S418*3.1416*210000^0.5)</f>
        <v>0.59977973586767719</v>
      </c>
      <c r="AM418" s="14">
        <f t="shared" si="78"/>
        <v>0.77781390106633119</v>
      </c>
      <c r="AN418" s="14">
        <f t="shared" si="79"/>
        <v>0.78551513925020111</v>
      </c>
      <c r="AO418" s="15">
        <f>IF(head!F$48="S235",235,IF(head!F$48="S275",275,IF(head!F$48="S355",355,IF(head!F$48="S420",420,460))))*AN418*J418/1000</f>
        <v>3684.271058154146</v>
      </c>
      <c r="AP418" s="44" t="str">
        <f t="shared" si="72"/>
        <v>HEM 260</v>
      </c>
    </row>
    <row r="419" spans="1:42">
      <c r="A419" s="22" t="s">
        <v>212</v>
      </c>
      <c r="B419" s="30">
        <f t="shared" si="73"/>
        <v>4187.4957912388336</v>
      </c>
      <c r="C419" s="23">
        <v>290</v>
      </c>
      <c r="D419" s="23">
        <v>268</v>
      </c>
      <c r="E419" s="217">
        <v>18</v>
      </c>
      <c r="F419" s="23">
        <v>32.5</v>
      </c>
      <c r="G419" s="23">
        <v>24</v>
      </c>
      <c r="H419" s="37">
        <v>172.42087465752837</v>
      </c>
      <c r="I419" s="10">
        <v>175.71554105225823</v>
      </c>
      <c r="J419" s="10">
        <v>21964.442631532278</v>
      </c>
      <c r="K419" s="10">
        <v>1.5747964473723099</v>
      </c>
      <c r="L419" s="51">
        <v>313068601.20642596</v>
      </c>
      <c r="M419" s="10">
        <v>2159093.8014236274</v>
      </c>
      <c r="N419" s="10">
        <v>2523611.6728906068</v>
      </c>
      <c r="O419" s="52">
        <v>119.38772123500102</v>
      </c>
      <c r="P419" s="10">
        <v>104485840.43134595</v>
      </c>
      <c r="Q419" s="10">
        <v>779745.07784586528</v>
      </c>
      <c r="R419" s="10">
        <v>1192465.6068405653</v>
      </c>
      <c r="S419" s="10">
        <v>68.971334108220802</v>
      </c>
      <c r="T419" s="51">
        <v>7223473.1209513601</v>
      </c>
      <c r="U419" s="38">
        <v>1683893859588.26</v>
      </c>
      <c r="V419" s="118">
        <v>1</v>
      </c>
      <c r="W419" s="118">
        <v>1</v>
      </c>
      <c r="X419" s="118">
        <v>1</v>
      </c>
      <c r="Y419" s="118">
        <v>1</v>
      </c>
      <c r="Z419" s="118">
        <v>1</v>
      </c>
      <c r="AA419" s="119">
        <v>1</v>
      </c>
      <c r="AB419" s="118">
        <v>1</v>
      </c>
      <c r="AC419" s="118">
        <v>1</v>
      </c>
      <c r="AD419" s="118">
        <v>1</v>
      </c>
      <c r="AE419" s="118">
        <v>1</v>
      </c>
      <c r="AF419" s="127">
        <f t="shared" si="74"/>
        <v>71.697537414927311</v>
      </c>
      <c r="AG419" s="131">
        <f t="shared" si="75"/>
        <v>59.495998568899061</v>
      </c>
      <c r="AH419" s="132">
        <f t="shared" si="64"/>
        <v>50.809393105102707</v>
      </c>
      <c r="AI419" s="133">
        <f t="shared" si="76"/>
        <v>38.60785425907445</v>
      </c>
      <c r="AJ419" s="59" t="str">
        <f>IF(head!$F$48="S460","a","c")</f>
        <v>c</v>
      </c>
      <c r="AK419" s="59">
        <f t="shared" si="77"/>
        <v>0.49</v>
      </c>
      <c r="AL419" s="14">
        <f>IF(head!F$48="S235",235,IF(head!F$48="S275",275,IF(head!F$48="S355",355,IF(head!F$48="S420",420,460))))^0.5*head!$I$40*1000/(S419*3.1416*210000^0.5)</f>
        <v>0.55578557355927416</v>
      </c>
      <c r="AM419" s="14">
        <f t="shared" si="78"/>
        <v>0.74161626741032782</v>
      </c>
      <c r="AN419" s="14">
        <f t="shared" si="79"/>
        <v>0.81127171426453504</v>
      </c>
      <c r="AO419" s="15">
        <f>IF(head!F$48="S235",235,IF(head!F$48="S275",275,IF(head!F$48="S355",355,IF(head!F$48="S420",420,460))))*AN419*J419/1000</f>
        <v>4187.4957912388336</v>
      </c>
      <c r="AP419" s="44" t="str">
        <f t="shared" si="72"/>
        <v>HEM 280</v>
      </c>
    </row>
    <row r="420" spans="1:42">
      <c r="A420" s="22" t="s">
        <v>214</v>
      </c>
      <c r="B420" s="30">
        <f t="shared" si="73"/>
        <v>4701.2755442842044</v>
      </c>
      <c r="C420" s="23">
        <v>310</v>
      </c>
      <c r="D420" s="23">
        <v>288</v>
      </c>
      <c r="E420" s="217">
        <v>18.5</v>
      </c>
      <c r="F420" s="23">
        <v>33</v>
      </c>
      <c r="G420" s="23">
        <v>24</v>
      </c>
      <c r="H420" s="37">
        <v>188.52907465752838</v>
      </c>
      <c r="I420" s="10">
        <v>192.13154105225823</v>
      </c>
      <c r="J420" s="10">
        <v>24016.442631532278</v>
      </c>
      <c r="K420" s="10">
        <v>1.6937964473723099</v>
      </c>
      <c r="L420" s="51">
        <v>395473397.43884325</v>
      </c>
      <c r="M420" s="10">
        <v>2551441.2737989887</v>
      </c>
      <c r="N420" s="10">
        <v>2965633.3778901631</v>
      </c>
      <c r="O420" s="52">
        <v>128.32293902127444</v>
      </c>
      <c r="P420" s="10">
        <v>131627604.01243071</v>
      </c>
      <c r="Q420" s="10">
        <v>914080.58341965778</v>
      </c>
      <c r="R420" s="10">
        <v>1396677.4674984484</v>
      </c>
      <c r="S420" s="10">
        <v>74.03194310890531</v>
      </c>
      <c r="T420" s="51">
        <v>8093944.0871728696</v>
      </c>
      <c r="U420" s="38">
        <v>2462913226864.71</v>
      </c>
      <c r="V420" s="118">
        <v>1</v>
      </c>
      <c r="W420" s="118">
        <v>1</v>
      </c>
      <c r="X420" s="118">
        <v>1</v>
      </c>
      <c r="Y420" s="118">
        <v>1</v>
      </c>
      <c r="Z420" s="118">
        <v>1</v>
      </c>
      <c r="AA420" s="119">
        <v>1</v>
      </c>
      <c r="AB420" s="118">
        <v>1</v>
      </c>
      <c r="AC420" s="118">
        <v>1</v>
      </c>
      <c r="AD420" s="118">
        <v>1</v>
      </c>
      <c r="AE420" s="118">
        <v>1</v>
      </c>
      <c r="AF420" s="127">
        <f t="shared" si="74"/>
        <v>70.526533565318601</v>
      </c>
      <c r="AG420" s="131">
        <f t="shared" si="75"/>
        <v>58.534749252438246</v>
      </c>
      <c r="AH420" s="132">
        <f t="shared" si="64"/>
        <v>49.799215410433739</v>
      </c>
      <c r="AI420" s="133">
        <f t="shared" si="76"/>
        <v>37.807431097553369</v>
      </c>
      <c r="AJ420" s="59" t="str">
        <f>IF(head!$F$48="S460","a","c")</f>
        <v>c</v>
      </c>
      <c r="AK420" s="59">
        <f t="shared" si="77"/>
        <v>0.49</v>
      </c>
      <c r="AL420" s="14">
        <f>IF(head!F$48="S235",235,IF(head!F$48="S275",275,IF(head!F$48="S355",355,IF(head!F$48="S420",420,460))))^0.5*head!$I$40*1000/(S420*3.1416*210000^0.5)</f>
        <v>0.51779368306050477</v>
      </c>
      <c r="AM420" s="14">
        <f t="shared" si="78"/>
        <v>0.71191460145850494</v>
      </c>
      <c r="AN420" s="14">
        <f t="shared" si="79"/>
        <v>0.83298880500111427</v>
      </c>
      <c r="AO420" s="15">
        <f>IF(head!F$48="S235",235,IF(head!F$48="S275",275,IF(head!F$48="S355",355,IF(head!F$48="S420",420,460))))*AN420*J420/1000</f>
        <v>4701.2755442842044</v>
      </c>
      <c r="AP420" s="44" t="str">
        <f t="shared" si="72"/>
        <v>HEM 300</v>
      </c>
    </row>
    <row r="421" spans="1:42">
      <c r="A421" s="22" t="s">
        <v>215</v>
      </c>
      <c r="B421" s="30">
        <f t="shared" si="73"/>
        <v>6086.8060599765813</v>
      </c>
      <c r="C421" s="23">
        <v>340</v>
      </c>
      <c r="D421" s="23">
        <v>310</v>
      </c>
      <c r="E421" s="217">
        <v>21</v>
      </c>
      <c r="F421" s="23">
        <v>39</v>
      </c>
      <c r="G421" s="23">
        <v>27</v>
      </c>
      <c r="H421" s="37">
        <v>237.91606480093438</v>
      </c>
      <c r="I421" s="10">
        <v>242.46223164426434</v>
      </c>
      <c r="J421" s="10">
        <v>30307.778955533042</v>
      </c>
      <c r="K421" s="10">
        <v>1.8316460032938489</v>
      </c>
      <c r="L421" s="51">
        <v>592010130.39769125</v>
      </c>
      <c r="M421" s="10">
        <v>3482412.5317511251</v>
      </c>
      <c r="N421" s="10">
        <v>4077674.0113754361</v>
      </c>
      <c r="O421" s="52">
        <v>139.76148729576121</v>
      </c>
      <c r="P421" s="10">
        <v>194030745.37086421</v>
      </c>
      <c r="Q421" s="10">
        <v>1251811.2604571884</v>
      </c>
      <c r="R421" s="10">
        <v>1913180.210832489</v>
      </c>
      <c r="S421" s="10">
        <v>80.012570053946277</v>
      </c>
      <c r="T421" s="51">
        <v>14146183.3900564</v>
      </c>
      <c r="U421" s="38">
        <v>4280030274693.7202</v>
      </c>
      <c r="V421" s="118">
        <v>1</v>
      </c>
      <c r="W421" s="118">
        <v>1</v>
      </c>
      <c r="X421" s="118">
        <v>1</v>
      </c>
      <c r="Y421" s="118">
        <v>1</v>
      </c>
      <c r="Z421" s="118">
        <v>1</v>
      </c>
      <c r="AA421" s="119">
        <v>1</v>
      </c>
      <c r="AB421" s="118">
        <v>1</v>
      </c>
      <c r="AC421" s="118">
        <v>1</v>
      </c>
      <c r="AD421" s="118">
        <v>1</v>
      </c>
      <c r="AE421" s="118">
        <v>1</v>
      </c>
      <c r="AF421" s="127">
        <f t="shared" si="74"/>
        <v>60.434847633711549</v>
      </c>
      <c r="AG421" s="131">
        <f t="shared" si="75"/>
        <v>50.206450480135047</v>
      </c>
      <c r="AH421" s="132">
        <f t="shared" si="64"/>
        <v>42.893278385965978</v>
      </c>
      <c r="AI421" s="133">
        <f t="shared" si="76"/>
        <v>32.664881232389476</v>
      </c>
      <c r="AJ421" s="59" t="str">
        <f>IF(head!$F$48="S460","a","c")</f>
        <v>c</v>
      </c>
      <c r="AK421" s="59">
        <f t="shared" si="77"/>
        <v>0.49</v>
      </c>
      <c r="AL421" s="14">
        <f>IF(head!F$48="S235",235,IF(head!F$48="S275",275,IF(head!F$48="S355",355,IF(head!F$48="S420",420,460))))^0.5*head!$I$40*1000/(S421*3.1416*210000^0.5)</f>
        <v>0.47909062864298291</v>
      </c>
      <c r="AM421" s="14">
        <f t="shared" si="78"/>
        <v>0.6831411192442951</v>
      </c>
      <c r="AN421" s="14">
        <f t="shared" si="79"/>
        <v>0.85460905666762765</v>
      </c>
      <c r="AO421" s="15">
        <f>IF(head!F$48="S235",235,IF(head!F$48="S275",275,IF(head!F$48="S355",355,IF(head!F$48="S420",420,460))))*AN421*J421/1000</f>
        <v>6086.8060599765813</v>
      </c>
      <c r="AP421" s="44" t="str">
        <f t="shared" si="72"/>
        <v>HEM 320</v>
      </c>
    </row>
    <row r="422" spans="1:42">
      <c r="A422" s="22" t="s">
        <v>216</v>
      </c>
      <c r="B422" s="30">
        <f t="shared" si="73"/>
        <v>6253.7951988670739</v>
      </c>
      <c r="C422" s="23">
        <v>359</v>
      </c>
      <c r="D422" s="23">
        <v>309</v>
      </c>
      <c r="E422" s="217">
        <v>21</v>
      </c>
      <c r="F422" s="23">
        <v>40</v>
      </c>
      <c r="G422" s="23">
        <v>27</v>
      </c>
      <c r="H422" s="37">
        <v>244.95751480093438</v>
      </c>
      <c r="I422" s="10">
        <v>249.63823164426435</v>
      </c>
      <c r="J422" s="10">
        <v>31204.778955533042</v>
      </c>
      <c r="K422" s="10">
        <v>1.8656460032938489</v>
      </c>
      <c r="L422" s="51">
        <v>681348508.37061095</v>
      </c>
      <c r="M422" s="10">
        <v>3795813.4171064678</v>
      </c>
      <c r="N422" s="10">
        <v>4435027.3824974671</v>
      </c>
      <c r="O422" s="52">
        <v>147.76585787141727</v>
      </c>
      <c r="P422" s="10">
        <v>197093225.12086421</v>
      </c>
      <c r="Q422" s="10">
        <v>1275684.3049894124</v>
      </c>
      <c r="R422" s="10">
        <v>1950724.460832489</v>
      </c>
      <c r="S422" s="10">
        <v>79.47404040149479</v>
      </c>
      <c r="T422" s="51">
        <v>15101089.1600751</v>
      </c>
      <c r="U422" s="38">
        <v>4889875058756.6602</v>
      </c>
      <c r="V422" s="118">
        <v>1</v>
      </c>
      <c r="W422" s="118">
        <v>1</v>
      </c>
      <c r="X422" s="118">
        <v>1</v>
      </c>
      <c r="Y422" s="118">
        <v>1</v>
      </c>
      <c r="Z422" s="118">
        <v>1</v>
      </c>
      <c r="AA422" s="119">
        <v>1</v>
      </c>
      <c r="AB422" s="118">
        <v>1</v>
      </c>
      <c r="AC422" s="118">
        <v>1</v>
      </c>
      <c r="AD422" s="118">
        <v>1</v>
      </c>
      <c r="AE422" s="118">
        <v>1</v>
      </c>
      <c r="AF422" s="127">
        <f t="shared" si="74"/>
        <v>59.787188556996455</v>
      </c>
      <c r="AG422" s="131">
        <f t="shared" si="75"/>
        <v>49.884859159299829</v>
      </c>
      <c r="AH422" s="132">
        <f t="shared" si="64"/>
        <v>42.813954936319412</v>
      </c>
      <c r="AI422" s="133">
        <f t="shared" si="76"/>
        <v>32.911625538622786</v>
      </c>
      <c r="AJ422" s="59" t="str">
        <f>IF(head!$F$48="S460","a","c")</f>
        <v>c</v>
      </c>
      <c r="AK422" s="59">
        <f t="shared" si="77"/>
        <v>0.49</v>
      </c>
      <c r="AL422" s="14">
        <f>IF(head!F$48="S235",235,IF(head!F$48="S275",275,IF(head!F$48="S355",355,IF(head!F$48="S420",420,460))))^0.5*head!$I$40*1000/(S422*3.1416*210000^0.5)</f>
        <v>0.48233702845394577</v>
      </c>
      <c r="AM422" s="14">
        <f t="shared" si="78"/>
        <v>0.68549707648010794</v>
      </c>
      <c r="AN422" s="14">
        <f t="shared" si="79"/>
        <v>0.85281470832356232</v>
      </c>
      <c r="AO422" s="15">
        <f>IF(head!F$48="S235",235,IF(head!F$48="S275",275,IF(head!F$48="S355",355,IF(head!F$48="S420",420,460))))*AN422*J422/1000</f>
        <v>6253.7951988670739</v>
      </c>
      <c r="AP422" s="44" t="str">
        <f t="shared" si="72"/>
        <v>HEM 340</v>
      </c>
    </row>
    <row r="423" spans="1:42">
      <c r="A423" s="22" t="s">
        <v>217</v>
      </c>
      <c r="B423" s="30">
        <f t="shared" si="73"/>
        <v>6610.7238738966134</v>
      </c>
      <c r="C423" s="23">
        <v>377</v>
      </c>
      <c r="D423" s="23">
        <v>309</v>
      </c>
      <c r="E423" s="217">
        <v>21</v>
      </c>
      <c r="F423" s="23">
        <v>40</v>
      </c>
      <c r="G423" s="23">
        <v>27</v>
      </c>
      <c r="H423" s="37">
        <v>247.92481480093437</v>
      </c>
      <c r="I423" s="10">
        <v>252.66223164426435</v>
      </c>
      <c r="J423" s="10">
        <v>31582.778955533042</v>
      </c>
      <c r="K423" s="10">
        <v>1.9016460032938489</v>
      </c>
      <c r="L423" s="51">
        <v>763716794.35096347</v>
      </c>
      <c r="M423" s="10">
        <v>4051547.9806417162</v>
      </c>
      <c r="N423" s="10">
        <v>4717571.3930972647</v>
      </c>
      <c r="O423" s="52">
        <v>155.50379781391462</v>
      </c>
      <c r="P423" s="10">
        <v>197107116.62086421</v>
      </c>
      <c r="Q423" s="10">
        <v>1275774.2176107715</v>
      </c>
      <c r="R423" s="10">
        <v>1952708.960832489</v>
      </c>
      <c r="S423" s="10">
        <v>78.999798231272862</v>
      </c>
      <c r="T423" s="51">
        <v>15156670.463566203</v>
      </c>
      <c r="U423" s="38">
        <v>5463130411879.8896</v>
      </c>
      <c r="V423" s="118">
        <v>1</v>
      </c>
      <c r="W423" s="118">
        <v>1</v>
      </c>
      <c r="X423" s="118">
        <v>1</v>
      </c>
      <c r="Y423" s="118">
        <v>1</v>
      </c>
      <c r="Z423" s="118">
        <v>1</v>
      </c>
      <c r="AA423" s="119">
        <v>1</v>
      </c>
      <c r="AB423" s="118">
        <v>1</v>
      </c>
      <c r="AC423" s="118">
        <v>1</v>
      </c>
      <c r="AD423" s="118">
        <v>1</v>
      </c>
      <c r="AE423" s="118">
        <v>1</v>
      </c>
      <c r="AF423" s="127">
        <f t="shared" si="74"/>
        <v>60.211484428627088</v>
      </c>
      <c r="AG423" s="131">
        <f t="shared" si="75"/>
        <v>50.427671533787894</v>
      </c>
      <c r="AH423" s="132">
        <f t="shared" si="64"/>
        <v>43.441395766082103</v>
      </c>
      <c r="AI423" s="133">
        <f t="shared" si="76"/>
        <v>33.657582871242909</v>
      </c>
      <c r="AJ423" s="59" t="str">
        <f>IF(head!$F$48="S460","a0","b")</f>
        <v>b</v>
      </c>
      <c r="AK423" s="59">
        <f t="shared" si="77"/>
        <v>0.34</v>
      </c>
      <c r="AL423" s="14">
        <f>IF(head!F$48="S235",235,IF(head!F$48="S275",275,IF(head!F$48="S355",355,IF(head!F$48="S420",420,460))))^0.5*head!$I$40*1000/(S423*3.1416*210000^0.5)</f>
        <v>0.48523253659793802</v>
      </c>
      <c r="AM423" s="14">
        <f t="shared" si="78"/>
        <v>0.66621483850828411</v>
      </c>
      <c r="AN423" s="14">
        <f t="shared" si="79"/>
        <v>0.89069869147766956</v>
      </c>
      <c r="AO423" s="15">
        <f>IF(head!F$48="S235",235,IF(head!F$48="S275",275,IF(head!F$48="S355",355,IF(head!F$48="S420",420,460))))*AN423*J423/1000</f>
        <v>6610.7238738966134</v>
      </c>
      <c r="AP423" s="44" t="str">
        <f t="shared" si="72"/>
        <v>HEM 360</v>
      </c>
    </row>
    <row r="424" spans="1:42">
      <c r="A424" s="22" t="s">
        <v>218</v>
      </c>
      <c r="B424" s="30">
        <f t="shared" si="73"/>
        <v>6657.9378936145531</v>
      </c>
      <c r="C424" s="23">
        <v>395</v>
      </c>
      <c r="D424" s="23">
        <v>308</v>
      </c>
      <c r="E424" s="217">
        <v>21</v>
      </c>
      <c r="F424" s="23">
        <v>40</v>
      </c>
      <c r="G424" s="23">
        <v>27</v>
      </c>
      <c r="H424" s="37">
        <v>250.26411480093438</v>
      </c>
      <c r="I424" s="10">
        <v>255.04623164426434</v>
      </c>
      <c r="J424" s="10">
        <v>31880.778955533042</v>
      </c>
      <c r="K424" s="10">
        <v>1.9336460032938489</v>
      </c>
      <c r="L424" s="51">
        <v>848670323.85544562</v>
      </c>
      <c r="M424" s="10">
        <v>4297064.9309136486</v>
      </c>
      <c r="N424" s="10">
        <v>4989317.4036970623</v>
      </c>
      <c r="O424" s="52">
        <v>163.1567500684601</v>
      </c>
      <c r="P424" s="10">
        <v>195217561.45419753</v>
      </c>
      <c r="Q424" s="10">
        <v>1267646.5029493347</v>
      </c>
      <c r="R424" s="10">
        <v>1942353.460832489</v>
      </c>
      <c r="S424" s="10">
        <v>78.251915932789359</v>
      </c>
      <c r="T424" s="51">
        <v>15169583.4957531</v>
      </c>
      <c r="U424" s="38">
        <v>6009151264428.9199</v>
      </c>
      <c r="V424" s="118">
        <v>1</v>
      </c>
      <c r="W424" s="118">
        <v>1</v>
      </c>
      <c r="X424" s="118">
        <v>1</v>
      </c>
      <c r="Y424" s="118">
        <v>1</v>
      </c>
      <c r="Z424" s="118">
        <v>1</v>
      </c>
      <c r="AA424" s="119">
        <v>1</v>
      </c>
      <c r="AB424" s="118">
        <v>1</v>
      </c>
      <c r="AC424" s="118">
        <v>1</v>
      </c>
      <c r="AD424" s="118">
        <v>1</v>
      </c>
      <c r="AE424" s="118">
        <v>1</v>
      </c>
      <c r="AF424" s="127">
        <f t="shared" ref="AF424:AF434" si="80">K424/J424*1000000</f>
        <v>60.652407709073763</v>
      </c>
      <c r="AG424" s="131">
        <f t="shared" si="75"/>
        <v>50.991414154631606</v>
      </c>
      <c r="AH424" s="132">
        <f t="shared" si="64"/>
        <v>44.10180823878467</v>
      </c>
      <c r="AI424" s="133">
        <f t="shared" si="76"/>
        <v>34.440814684342506</v>
      </c>
      <c r="AJ424" s="59" t="str">
        <f>IF(head!$F$48="S460","a0","b")</f>
        <v>b</v>
      </c>
      <c r="AK424" s="59">
        <f t="shared" si="77"/>
        <v>0.34</v>
      </c>
      <c r="AL424" s="14">
        <f>IF(head!F$48="S235",235,IF(head!F$48="S275",275,IF(head!F$48="S355",355,IF(head!F$48="S420",420,460))))^0.5*head!$I$40*1000/(S424*3.1416*210000^0.5)</f>
        <v>0.48987008215121924</v>
      </c>
      <c r="AM424" s="14">
        <f t="shared" si="78"/>
        <v>0.66926426265912842</v>
      </c>
      <c r="AN424" s="14">
        <f t="shared" si="79"/>
        <v>0.88867498032725079</v>
      </c>
      <c r="AO424" s="15">
        <f>IF(head!F$48="S235",235,IF(head!F$48="S275",275,IF(head!F$48="S355",355,IF(head!F$48="S420",420,460))))*AN424*J424/1000</f>
        <v>6657.9378936145531</v>
      </c>
      <c r="AP424" s="44" t="str">
        <f t="shared" si="72"/>
        <v>HEM 400</v>
      </c>
    </row>
    <row r="425" spans="1:42">
      <c r="A425" s="22" t="s">
        <v>219</v>
      </c>
      <c r="B425" s="30">
        <f t="shared" si="73"/>
        <v>6777.5662958102312</v>
      </c>
      <c r="C425" s="23">
        <v>432</v>
      </c>
      <c r="D425" s="23">
        <v>307</v>
      </c>
      <c r="E425" s="217">
        <v>21</v>
      </c>
      <c r="F425" s="23">
        <v>40</v>
      </c>
      <c r="G425" s="23">
        <v>27</v>
      </c>
      <c r="H425" s="37">
        <v>255.73556480093438</v>
      </c>
      <c r="I425" s="10">
        <v>260.62223164426433</v>
      </c>
      <c r="J425" s="10">
        <v>32577.778955533042</v>
      </c>
      <c r="K425" s="10">
        <v>2.003646003293849</v>
      </c>
      <c r="L425" s="51">
        <v>1041190960.4731015</v>
      </c>
      <c r="M425" s="10">
        <v>4820328.5207088031</v>
      </c>
      <c r="N425" s="10">
        <v>5570619.0643744236</v>
      </c>
      <c r="O425" s="52">
        <v>178.77404154798538</v>
      </c>
      <c r="P425" s="10">
        <v>193354989.53753087</v>
      </c>
      <c r="Q425" s="10">
        <v>1259641.6256516669</v>
      </c>
      <c r="R425" s="10">
        <v>1934132.710832489</v>
      </c>
      <c r="S425" s="10">
        <v>77.040120899832516</v>
      </c>
      <c r="T425" s="51">
        <v>15241168.005823201</v>
      </c>
      <c r="U425" s="38">
        <v>7268654385438.4102</v>
      </c>
      <c r="V425" s="118">
        <v>1</v>
      </c>
      <c r="W425" s="118">
        <v>1</v>
      </c>
      <c r="X425" s="118">
        <v>1</v>
      </c>
      <c r="Y425" s="118">
        <v>1</v>
      </c>
      <c r="Z425" s="118">
        <v>1</v>
      </c>
      <c r="AA425" s="119">
        <v>1</v>
      </c>
      <c r="AB425" s="118">
        <v>1</v>
      </c>
      <c r="AC425" s="118">
        <v>1</v>
      </c>
      <c r="AD425" s="118">
        <v>1</v>
      </c>
      <c r="AE425" s="118">
        <v>1</v>
      </c>
      <c r="AF425" s="127">
        <f t="shared" si="80"/>
        <v>61.503456267805134</v>
      </c>
      <c r="AG425" s="131">
        <f t="shared" si="75"/>
        <v>52.079854971380385</v>
      </c>
      <c r="AH425" s="132">
        <f t="shared" si="64"/>
        <v>45.36834760949764</v>
      </c>
      <c r="AI425" s="133">
        <f t="shared" si="76"/>
        <v>35.944746313072891</v>
      </c>
      <c r="AJ425" s="59" t="str">
        <f>IF(head!$F$48="S460","a0","b")</f>
        <v>b</v>
      </c>
      <c r="AK425" s="59">
        <f t="shared" si="77"/>
        <v>0.34</v>
      </c>
      <c r="AL425" s="14">
        <f>IF(head!F$48="S235",235,IF(head!F$48="S275",275,IF(head!F$48="S355",355,IF(head!F$48="S420",420,460))))^0.5*head!$I$40*1000/(S425*3.1416*210000^0.5)</f>
        <v>0.49757544560874595</v>
      </c>
      <c r="AM425" s="14">
        <f t="shared" si="78"/>
        <v>0.67437848778985787</v>
      </c>
      <c r="AN425" s="14">
        <f t="shared" si="79"/>
        <v>0.88528771961746422</v>
      </c>
      <c r="AO425" s="15">
        <f>IF(head!F$48="S235",235,IF(head!F$48="S275",275,IF(head!F$48="S355",355,IF(head!F$48="S420",420,460))))*AN425*J425/1000</f>
        <v>6777.5662958102312</v>
      </c>
      <c r="AP425" s="44" t="str">
        <f t="shared" si="72"/>
        <v>HEM 450</v>
      </c>
    </row>
    <row r="426" spans="1:42">
      <c r="A426" s="22" t="s">
        <v>220</v>
      </c>
      <c r="B426" s="30">
        <f t="shared" si="73"/>
        <v>6953.0911826736674</v>
      </c>
      <c r="C426" s="23">
        <v>478</v>
      </c>
      <c r="D426" s="23">
        <v>307</v>
      </c>
      <c r="E426" s="217">
        <v>21</v>
      </c>
      <c r="F426" s="23">
        <v>40</v>
      </c>
      <c r="G426" s="23">
        <v>27</v>
      </c>
      <c r="H426" s="37">
        <v>263.31866480093436</v>
      </c>
      <c r="I426" s="10">
        <v>268.35023164426428</v>
      </c>
      <c r="J426" s="10">
        <v>33543.778955533038</v>
      </c>
      <c r="K426" s="10">
        <v>2.0956460032938491</v>
      </c>
      <c r="L426" s="51">
        <v>1314843420.5018015</v>
      </c>
      <c r="M426" s="10">
        <v>5501436.905865279</v>
      </c>
      <c r="N426" s="10">
        <v>6331016.9803516837</v>
      </c>
      <c r="O426" s="52">
        <v>197.98442425897409</v>
      </c>
      <c r="P426" s="10">
        <v>193390490.03753087</v>
      </c>
      <c r="Q426" s="10">
        <v>1259872.8992673021</v>
      </c>
      <c r="R426" s="10">
        <v>1939204.210832489</v>
      </c>
      <c r="S426" s="10">
        <v>75.929678880463968</v>
      </c>
      <c r="T426" s="51">
        <v>15383215.356600899</v>
      </c>
      <c r="U426" s="38">
        <v>9092159181547.6895</v>
      </c>
      <c r="V426" s="118">
        <v>1</v>
      </c>
      <c r="W426" s="118">
        <v>1</v>
      </c>
      <c r="X426" s="118">
        <v>1</v>
      </c>
      <c r="Y426" s="118">
        <v>1</v>
      </c>
      <c r="Z426" s="118">
        <v>1</v>
      </c>
      <c r="AA426" s="119">
        <v>1</v>
      </c>
      <c r="AB426" s="118">
        <v>1</v>
      </c>
      <c r="AC426" s="118">
        <v>1</v>
      </c>
      <c r="AD426" s="118">
        <v>1</v>
      </c>
      <c r="AE426" s="118">
        <v>1</v>
      </c>
      <c r="AF426" s="127">
        <f t="shared" si="80"/>
        <v>62.474952690092557</v>
      </c>
      <c r="AG426" s="131">
        <f t="shared" si="75"/>
        <v>53.322734020664427</v>
      </c>
      <c r="AH426" s="132">
        <f t="shared" si="64"/>
        <v>46.80450589902987</v>
      </c>
      <c r="AI426" s="133">
        <f t="shared" si="76"/>
        <v>37.652287229601733</v>
      </c>
      <c r="AJ426" s="59" t="str">
        <f>IF(head!$F$48="S460","a0","b")</f>
        <v>b</v>
      </c>
      <c r="AK426" s="59">
        <f t="shared" si="77"/>
        <v>0.34</v>
      </c>
      <c r="AL426" s="14">
        <f>IF(head!F$48="S235",235,IF(head!F$48="S275",275,IF(head!F$48="S355",355,IF(head!F$48="S420",420,460))))^0.5*head!$I$40*1000/(S426*3.1416*210000^0.5)</f>
        <v>0.50485229295956691</v>
      </c>
      <c r="AM426" s="14">
        <f t="shared" si="78"/>
        <v>0.67926280865639255</v>
      </c>
      <c r="AN426" s="14">
        <f t="shared" si="79"/>
        <v>0.88205989233213766</v>
      </c>
      <c r="AO426" s="15">
        <f>IF(head!F$48="S235",235,IF(head!F$48="S275",275,IF(head!F$48="S355",355,IF(head!F$48="S420",420,460))))*AN426*J426/1000</f>
        <v>6953.0911826736674</v>
      </c>
      <c r="AP426" s="44" t="str">
        <f t="shared" si="72"/>
        <v>HEM 500</v>
      </c>
    </row>
    <row r="427" spans="1:42">
      <c r="A427" s="22" t="s">
        <v>256</v>
      </c>
      <c r="B427" s="30">
        <f t="shared" si="73"/>
        <v>7103.8349517003762</v>
      </c>
      <c r="C427" s="23">
        <v>524</v>
      </c>
      <c r="D427" s="23">
        <v>306</v>
      </c>
      <c r="E427" s="217">
        <v>21</v>
      </c>
      <c r="F427" s="23">
        <v>40</v>
      </c>
      <c r="G427" s="23">
        <v>27</v>
      </c>
      <c r="H427" s="37">
        <v>270.27376480093437</v>
      </c>
      <c r="I427" s="10">
        <v>275.43823164426431</v>
      </c>
      <c r="J427" s="10">
        <v>34429.778955533038</v>
      </c>
      <c r="K427" s="10">
        <v>2.1836460032938487</v>
      </c>
      <c r="L427" s="51">
        <v>1619289411.9987898</v>
      </c>
      <c r="M427" s="10">
        <v>6180493.9389266782</v>
      </c>
      <c r="N427" s="10">
        <v>7094272.8963289429</v>
      </c>
      <c r="O427" s="52">
        <v>216.86782348554689</v>
      </c>
      <c r="P427" s="10">
        <v>191547143.87086421</v>
      </c>
      <c r="Q427" s="10">
        <v>1251942.116803034</v>
      </c>
      <c r="R427" s="10">
        <v>1932015.710832489</v>
      </c>
      <c r="S427" s="10">
        <v>74.588302434705511</v>
      </c>
      <c r="T427" s="51">
        <v>15482595.475854</v>
      </c>
      <c r="U427" s="38">
        <v>11011420192710.801</v>
      </c>
      <c r="V427" s="118">
        <v>1</v>
      </c>
      <c r="W427" s="118">
        <v>1</v>
      </c>
      <c r="X427" s="118">
        <v>1</v>
      </c>
      <c r="Y427" s="118">
        <v>1</v>
      </c>
      <c r="Z427" s="118">
        <v>1</v>
      </c>
      <c r="AA427" s="119">
        <v>1</v>
      </c>
      <c r="AB427" s="118">
        <v>1</v>
      </c>
      <c r="AC427" s="118">
        <v>1</v>
      </c>
      <c r="AD427" s="118">
        <v>1</v>
      </c>
      <c r="AE427" s="118">
        <v>1</v>
      </c>
      <c r="AF427" s="127">
        <f t="shared" si="80"/>
        <v>63.42317811897906</v>
      </c>
      <c r="AG427" s="131">
        <f t="shared" si="75"/>
        <v>54.535523034257004</v>
      </c>
      <c r="AH427" s="132">
        <f t="shared" si="64"/>
        <v>48.214076603394219</v>
      </c>
      <c r="AI427" s="133">
        <f t="shared" si="76"/>
        <v>39.326421518672149</v>
      </c>
      <c r="AJ427" s="59" t="str">
        <f>IF(head!$F$48="S460","a0","b")</f>
        <v>b</v>
      </c>
      <c r="AK427" s="59">
        <f t="shared" si="77"/>
        <v>0.34</v>
      </c>
      <c r="AL427" s="14">
        <f>IF(head!F$48="S235",235,IF(head!F$48="S275",275,IF(head!F$48="S355",355,IF(head!F$48="S420",420,460))))^0.5*head!$I$40*1000/(S427*3.1416*210000^0.5)</f>
        <v>0.51393142403318159</v>
      </c>
      <c r="AM427" s="14">
        <f t="shared" si="78"/>
        <v>0.68543109639002786</v>
      </c>
      <c r="AN427" s="14">
        <f t="shared" si="79"/>
        <v>0.87799241871097466</v>
      </c>
      <c r="AO427" s="15">
        <f>IF(head!F$48="S235",235,IF(head!F$48="S275",275,IF(head!F$48="S355",355,IF(head!F$48="S420",420,460))))*AN427*J427/1000</f>
        <v>7103.8349517003762</v>
      </c>
      <c r="AP427" s="44" t="str">
        <f t="shared" si="72"/>
        <v>HEM 550</v>
      </c>
    </row>
    <row r="428" spans="1:42">
      <c r="A428" s="22" t="s">
        <v>257</v>
      </c>
      <c r="B428" s="30">
        <f>AO428</f>
        <v>7283.8550416869703</v>
      </c>
      <c r="C428" s="23">
        <v>572</v>
      </c>
      <c r="D428" s="23">
        <v>306</v>
      </c>
      <c r="E428" s="217">
        <v>21</v>
      </c>
      <c r="F428" s="23">
        <v>40</v>
      </c>
      <c r="G428" s="23">
        <v>27</v>
      </c>
      <c r="H428" s="37">
        <v>278.18656480093438</v>
      </c>
      <c r="I428" s="10">
        <v>283.50223164426427</v>
      </c>
      <c r="J428" s="10">
        <v>35437.778955533038</v>
      </c>
      <c r="K428" s="10">
        <v>2.2796460032938488</v>
      </c>
      <c r="L428" s="51">
        <v>1979839599.7009661</v>
      </c>
      <c r="M428" s="10">
        <v>6922516.0828705113</v>
      </c>
      <c r="N428" s="10">
        <v>7932683.5912617361</v>
      </c>
      <c r="O428" s="52">
        <v>236.36423123217736</v>
      </c>
      <c r="P428" s="10">
        <v>191584187.87086421</v>
      </c>
      <c r="Q428" s="10">
        <v>1252184.234450093</v>
      </c>
      <c r="R428" s="10">
        <v>1937307.710832489</v>
      </c>
      <c r="S428" s="10">
        <v>73.526955505917627</v>
      </c>
      <c r="T428" s="51">
        <v>15630822.2999411</v>
      </c>
      <c r="U428" s="38">
        <v>13323129529196.301</v>
      </c>
      <c r="V428" s="118">
        <v>1</v>
      </c>
      <c r="W428" s="118">
        <v>1</v>
      </c>
      <c r="X428" s="118">
        <v>1</v>
      </c>
      <c r="Y428" s="118">
        <v>1</v>
      </c>
      <c r="Z428" s="118">
        <v>1</v>
      </c>
      <c r="AA428" s="119">
        <v>1</v>
      </c>
      <c r="AB428" s="118">
        <v>1</v>
      </c>
      <c r="AC428" s="118">
        <v>1</v>
      </c>
      <c r="AD428" s="118">
        <v>1</v>
      </c>
      <c r="AE428" s="118">
        <v>2</v>
      </c>
      <c r="AF428" s="127">
        <f t="shared" si="80"/>
        <v>64.328128637924095</v>
      </c>
      <c r="AG428" s="131">
        <f t="shared" si="75"/>
        <v>55.693275974500537</v>
      </c>
      <c r="AH428" s="132">
        <f t="shared" si="64"/>
        <v>49.551638160038493</v>
      </c>
      <c r="AI428" s="133">
        <f t="shared" si="76"/>
        <v>40.916785496614928</v>
      </c>
      <c r="AJ428" s="59" t="str">
        <f>IF(head!$F$48="S460","a0","b")</f>
        <v>b</v>
      </c>
      <c r="AK428" s="59">
        <f t="shared" si="77"/>
        <v>0.34</v>
      </c>
      <c r="AL428" s="14">
        <f>IF(head!F$48="S235",235,IF(head!F$48="S275",275,IF(head!F$48="S355",355,IF(head!F$48="S420",420,460))))^0.5*head!$I$40*1000/(S428*3.1416*210000^0.5)</f>
        <v>0.52134992157264926</v>
      </c>
      <c r="AM428" s="14">
        <f t="shared" si="78"/>
        <v>0.69053235702925408</v>
      </c>
      <c r="AN428" s="14">
        <f t="shared" si="79"/>
        <v>0.87463517044502692</v>
      </c>
      <c r="AO428" s="15">
        <f>IF(head!F$48="S235",235,IF(head!F$48="S275",275,IF(head!F$48="S355",355,IF(head!F$48="S420",420,460))))*AN428*J428/1000</f>
        <v>7283.8550416869703</v>
      </c>
      <c r="AP428" s="44" t="str">
        <f t="shared" si="72"/>
        <v>HEM 600</v>
      </c>
    </row>
    <row r="429" spans="1:42">
      <c r="A429" s="22" t="s">
        <v>258</v>
      </c>
      <c r="B429" s="30">
        <f t="shared" si="73"/>
        <v>7438.1679323003636</v>
      </c>
      <c r="C429" s="23">
        <v>620</v>
      </c>
      <c r="D429" s="23">
        <v>305</v>
      </c>
      <c r="E429" s="217">
        <v>21</v>
      </c>
      <c r="F429" s="23">
        <v>40</v>
      </c>
      <c r="G429" s="23">
        <v>27</v>
      </c>
      <c r="H429" s="37">
        <v>285.4713648009344</v>
      </c>
      <c r="I429" s="10">
        <v>290.92623164426431</v>
      </c>
      <c r="J429" s="10">
        <v>36365.778955533038</v>
      </c>
      <c r="K429" s="10">
        <v>2.3716460032938489</v>
      </c>
      <c r="L429" s="51">
        <v>2374475442.0932493</v>
      </c>
      <c r="M429" s="10">
        <v>7659598.2003008043</v>
      </c>
      <c r="N429" s="10">
        <v>8772086.2861945275</v>
      </c>
      <c r="O429" s="52">
        <v>255.5273516441882</v>
      </c>
      <c r="P429" s="10">
        <v>189754625.2041975</v>
      </c>
      <c r="Q429" s="10">
        <v>1244292.6242898197</v>
      </c>
      <c r="R429" s="10">
        <v>1930379.710832489</v>
      </c>
      <c r="S429" s="10">
        <v>72.235342770328884</v>
      </c>
      <c r="T429" s="51">
        <v>15736381.995346701</v>
      </c>
      <c r="U429" s="38">
        <v>15700023666012</v>
      </c>
      <c r="V429" s="118">
        <v>1</v>
      </c>
      <c r="W429" s="118">
        <v>1</v>
      </c>
      <c r="X429" s="118">
        <v>1</v>
      </c>
      <c r="Y429" s="118">
        <v>1</v>
      </c>
      <c r="Z429" s="118">
        <v>1</v>
      </c>
      <c r="AA429" s="119">
        <v>1</v>
      </c>
      <c r="AB429" s="118">
        <v>1</v>
      </c>
      <c r="AC429" s="118">
        <v>2</v>
      </c>
      <c r="AD429" s="118">
        <v>2</v>
      </c>
      <c r="AE429" s="118">
        <v>3</v>
      </c>
      <c r="AF429" s="127">
        <f t="shared" si="80"/>
        <v>65.216422455678043</v>
      </c>
      <c r="AG429" s="131">
        <f t="shared" si="75"/>
        <v>56.829416628772904</v>
      </c>
      <c r="AH429" s="132">
        <f t="shared" si="64"/>
        <v>50.872002556637746</v>
      </c>
      <c r="AI429" s="133">
        <f t="shared" si="76"/>
        <v>42.484996729732607</v>
      </c>
      <c r="AJ429" s="59" t="str">
        <f>IF(head!$F$48="S460","a0","b")</f>
        <v>b</v>
      </c>
      <c r="AK429" s="59">
        <f t="shared" si="77"/>
        <v>0.34</v>
      </c>
      <c r="AL429" s="14">
        <f>IF(head!F$48="S235",235,IF(head!F$48="S275",275,IF(head!F$48="S355",355,IF(head!F$48="S420",420,460))))^0.5*head!$I$40*1000/(S429*3.1416*210000^0.5)</f>
        <v>0.5306719815584714</v>
      </c>
      <c r="AM429" s="14">
        <f t="shared" si="78"/>
        <v>0.6970206128705374</v>
      </c>
      <c r="AN429" s="14">
        <f t="shared" si="79"/>
        <v>0.87037262350473843</v>
      </c>
      <c r="AO429" s="15">
        <f>IF(head!F$48="S235",235,IF(head!F$48="S275",275,IF(head!F$48="S355",355,IF(head!F$48="S420",420,460))))*AN429*J429/1000</f>
        <v>7438.1679323003636</v>
      </c>
      <c r="AP429" s="44" t="str">
        <f t="shared" si="72"/>
        <v>HEM 650</v>
      </c>
    </row>
    <row r="430" spans="1:42">
      <c r="A430" s="22" t="s">
        <v>259</v>
      </c>
      <c r="B430" s="30">
        <f t="shared" si="73"/>
        <v>7614.9168096678204</v>
      </c>
      <c r="C430" s="23">
        <v>668</v>
      </c>
      <c r="D430" s="23">
        <v>305</v>
      </c>
      <c r="E430" s="217">
        <v>21</v>
      </c>
      <c r="F430" s="23">
        <v>40</v>
      </c>
      <c r="G430" s="23">
        <v>27</v>
      </c>
      <c r="H430" s="37">
        <v>293.3841648009344</v>
      </c>
      <c r="I430" s="10">
        <v>298.99023164426427</v>
      </c>
      <c r="J430" s="10">
        <v>37373.778955533038</v>
      </c>
      <c r="K430" s="10">
        <v>2.467646003293849</v>
      </c>
      <c r="L430" s="51">
        <v>2816675808.5089736</v>
      </c>
      <c r="M430" s="10">
        <v>8433161.1033202801</v>
      </c>
      <c r="N430" s="10">
        <v>9656960.9811273217</v>
      </c>
      <c r="O430" s="52">
        <v>274.5269123788068</v>
      </c>
      <c r="P430" s="10">
        <v>189791669.20419753</v>
      </c>
      <c r="Q430" s="10">
        <v>1244535.5357652297</v>
      </c>
      <c r="R430" s="10">
        <v>1935671.710832489</v>
      </c>
      <c r="S430" s="10">
        <v>71.261517506831353</v>
      </c>
      <c r="T430" s="51">
        <v>15884611.850405199</v>
      </c>
      <c r="U430" s="38">
        <v>18426266865969.199</v>
      </c>
      <c r="V430" s="118">
        <v>1</v>
      </c>
      <c r="W430" s="118">
        <v>1</v>
      </c>
      <c r="X430" s="118">
        <v>1</v>
      </c>
      <c r="Y430" s="118">
        <v>2</v>
      </c>
      <c r="Z430" s="118">
        <v>2</v>
      </c>
      <c r="AA430" s="119">
        <v>1</v>
      </c>
      <c r="AB430" s="118">
        <v>1</v>
      </c>
      <c r="AC430" s="118">
        <v>2</v>
      </c>
      <c r="AD430" s="118">
        <v>3</v>
      </c>
      <c r="AE430" s="118">
        <v>3</v>
      </c>
      <c r="AF430" s="127">
        <f t="shared" si="80"/>
        <v>66.02613041164048</v>
      </c>
      <c r="AG430" s="131">
        <f t="shared" si="75"/>
        <v>57.865328680488645</v>
      </c>
      <c r="AH430" s="132">
        <f t="shared" si="64"/>
        <v>52.068590717447442</v>
      </c>
      <c r="AI430" s="133">
        <f t="shared" si="76"/>
        <v>43.907788986295607</v>
      </c>
      <c r="AJ430" s="59" t="str">
        <f>IF(head!$F$48="S460","a0","b")</f>
        <v>b</v>
      </c>
      <c r="AK430" s="59">
        <f t="shared" si="77"/>
        <v>0.34</v>
      </c>
      <c r="AL430" s="14">
        <f>IF(head!F$48="S235",235,IF(head!F$48="S275",275,IF(head!F$48="S355",355,IF(head!F$48="S420",420,460))))^0.5*head!$I$40*1000/(S430*3.1416*210000^0.5)</f>
        <v>0.5379238869395544</v>
      </c>
      <c r="AM430" s="14">
        <f t="shared" si="78"/>
        <v>0.70212811484980353</v>
      </c>
      <c r="AN430" s="14">
        <f t="shared" si="79"/>
        <v>0.8670223408847485</v>
      </c>
      <c r="AO430" s="15">
        <f>IF(head!F$48="S235",235,IF(head!F$48="S275",275,IF(head!F$48="S355",355,IF(head!F$48="S420",420,460))))*AN430*J430/1000</f>
        <v>7614.9168096678204</v>
      </c>
      <c r="AP430" s="44" t="str">
        <f t="shared" si="72"/>
        <v>HEM 700</v>
      </c>
    </row>
    <row r="431" spans="1:42">
      <c r="A431" s="22" t="s">
        <v>260</v>
      </c>
      <c r="B431" s="30">
        <f t="shared" si="73"/>
        <v>7765.0766135210524</v>
      </c>
      <c r="C431" s="23">
        <v>716</v>
      </c>
      <c r="D431" s="23">
        <v>304</v>
      </c>
      <c r="E431" s="217">
        <v>21</v>
      </c>
      <c r="F431" s="23">
        <v>40</v>
      </c>
      <c r="G431" s="23">
        <v>27</v>
      </c>
      <c r="H431" s="37">
        <v>300.66896480093436</v>
      </c>
      <c r="I431" s="10">
        <v>306.41423164426431</v>
      </c>
      <c r="J431" s="10">
        <v>38301.778955533038</v>
      </c>
      <c r="K431" s="10">
        <v>2.5596460032938491</v>
      </c>
      <c r="L431" s="51">
        <v>3292780581.6148057</v>
      </c>
      <c r="M431" s="10">
        <v>9197711.1218290664</v>
      </c>
      <c r="N431" s="10">
        <v>10538987.676060114</v>
      </c>
      <c r="O431" s="52">
        <v>293.2053721066124</v>
      </c>
      <c r="P431" s="10">
        <v>187974306.53753087</v>
      </c>
      <c r="Q431" s="10">
        <v>1236673.0693258611</v>
      </c>
      <c r="R431" s="10">
        <v>1928783.710832489</v>
      </c>
      <c r="S431" s="10">
        <v>70.055102505925134</v>
      </c>
      <c r="T431" s="51">
        <v>15990173.8508636</v>
      </c>
      <c r="U431" s="38">
        <v>21161034588647.102</v>
      </c>
      <c r="V431" s="118">
        <v>1</v>
      </c>
      <c r="W431" s="118">
        <v>1</v>
      </c>
      <c r="X431" s="118">
        <v>2</v>
      </c>
      <c r="Y431" s="118">
        <v>2</v>
      </c>
      <c r="Z431" s="118">
        <v>3</v>
      </c>
      <c r="AA431" s="119">
        <v>1</v>
      </c>
      <c r="AB431" s="118">
        <v>2</v>
      </c>
      <c r="AC431" s="118">
        <v>3</v>
      </c>
      <c r="AD431" s="118">
        <v>4</v>
      </c>
      <c r="AE431" s="118">
        <v>4</v>
      </c>
      <c r="AF431" s="127">
        <f t="shared" si="80"/>
        <v>66.828384296862666</v>
      </c>
      <c r="AG431" s="131">
        <f t="shared" si="75"/>
        <v>58.891416137944169</v>
      </c>
      <c r="AH431" s="132">
        <f t="shared" si="64"/>
        <v>53.261233698005654</v>
      </c>
      <c r="AI431" s="133">
        <f t="shared" si="76"/>
        <v>45.324265539087165</v>
      </c>
      <c r="AJ431" s="59" t="str">
        <f>IF(head!$F$48="S460","a0","b")</f>
        <v>b</v>
      </c>
      <c r="AK431" s="59">
        <f t="shared" si="77"/>
        <v>0.34</v>
      </c>
      <c r="AL431" s="14">
        <f>IF(head!F$48="S235",235,IF(head!F$48="S275",275,IF(head!F$48="S355",355,IF(head!F$48="S420",420,460))))^0.5*head!$I$40*1000/(S431*3.1416*210000^0.5)</f>
        <v>0.547187444101501</v>
      </c>
      <c r="AM431" s="14">
        <f t="shared" si="78"/>
        <v>0.70872891498842183</v>
      </c>
      <c r="AN431" s="14">
        <f t="shared" si="79"/>
        <v>0.86269828993671893</v>
      </c>
      <c r="AO431" s="15">
        <f>IF(head!F$48="S235",235,IF(head!F$48="S275",275,IF(head!F$48="S355",355,IF(head!F$48="S420",420,460))))*AN431*J431/1000</f>
        <v>7765.0766135210524</v>
      </c>
      <c r="AP431" s="44" t="str">
        <f t="shared" si="72"/>
        <v>HEM 800</v>
      </c>
    </row>
    <row r="432" spans="1:42">
      <c r="A432" s="22" t="s">
        <v>261</v>
      </c>
      <c r="B432" s="30">
        <f t="shared" si="73"/>
        <v>8116.7709985602014</v>
      </c>
      <c r="C432" s="23">
        <v>814</v>
      </c>
      <c r="D432" s="23">
        <v>303</v>
      </c>
      <c r="E432" s="217">
        <v>21</v>
      </c>
      <c r="F432" s="23">
        <v>40</v>
      </c>
      <c r="G432" s="23">
        <v>30</v>
      </c>
      <c r="H432" s="37">
        <v>317.34854790238808</v>
      </c>
      <c r="I432" s="10">
        <v>323.41253289415346</v>
      </c>
      <c r="J432" s="10">
        <v>40426.566611769187</v>
      </c>
      <c r="K432" s="10">
        <v>2.7464955592153872</v>
      </c>
      <c r="L432" s="51">
        <v>4425980087.0196629</v>
      </c>
      <c r="M432" s="10">
        <v>10874643.94845126</v>
      </c>
      <c r="N432" s="10">
        <v>12487703.948166216</v>
      </c>
      <c r="O432" s="52">
        <v>330.88059533323616</v>
      </c>
      <c r="P432" s="10">
        <v>186273674.37260246</v>
      </c>
      <c r="Q432" s="10">
        <v>1229529.2037795542</v>
      </c>
      <c r="R432" s="10">
        <v>1930392.4477766522</v>
      </c>
      <c r="S432" s="10">
        <v>67.880074664887772</v>
      </c>
      <c r="T432" s="51">
        <v>16632545.879981199</v>
      </c>
      <c r="U432" s="38">
        <v>27472064427531.801</v>
      </c>
      <c r="V432" s="118">
        <v>1</v>
      </c>
      <c r="W432" s="118">
        <v>2</v>
      </c>
      <c r="X432" s="118">
        <v>3</v>
      </c>
      <c r="Y432" s="118">
        <v>4</v>
      </c>
      <c r="Z432" s="118">
        <v>4</v>
      </c>
      <c r="AA432" s="119">
        <v>2</v>
      </c>
      <c r="AB432" s="118">
        <v>3</v>
      </c>
      <c r="AC432" s="118">
        <v>4</v>
      </c>
      <c r="AD432" s="118">
        <v>4</v>
      </c>
      <c r="AE432" s="118">
        <v>4</v>
      </c>
      <c r="AF432" s="127">
        <f t="shared" si="80"/>
        <v>67.937888111819348</v>
      </c>
      <c r="AG432" s="131">
        <f t="shared" si="75"/>
        <v>60.4428167912737</v>
      </c>
      <c r="AH432" s="132">
        <f t="shared" si="64"/>
        <v>55.260690858412566</v>
      </c>
      <c r="AI432" s="133">
        <f t="shared" si="76"/>
        <v>47.765619537866897</v>
      </c>
      <c r="AJ432" s="59" t="str">
        <f>IF(head!$F$48="S460","a0","b")</f>
        <v>b</v>
      </c>
      <c r="AK432" s="59">
        <f t="shared" si="77"/>
        <v>0.34</v>
      </c>
      <c r="AL432" s="14">
        <f>IF(head!F$48="S235",235,IF(head!F$48="S275",275,IF(head!F$48="S355",355,IF(head!F$48="S420",420,460))))^0.5*head!$I$40*1000/(S432*3.1416*210000^0.5)</f>
        <v>0.56472054097952296</v>
      </c>
      <c r="AM432" s="14">
        <f t="shared" si="78"/>
        <v>0.72145713666862132</v>
      </c>
      <c r="AN432" s="14">
        <f t="shared" si="79"/>
        <v>0.85437507937287172</v>
      </c>
      <c r="AO432" s="15">
        <f>IF(head!F$48="S235",235,IF(head!F$48="S275",275,IF(head!F$48="S355",355,IF(head!F$48="S420",420,460))))*AN432*J432/1000</f>
        <v>8116.7709985602014</v>
      </c>
      <c r="AP432" s="44" t="str">
        <f t="shared" si="72"/>
        <v>HEM 900</v>
      </c>
    </row>
    <row r="433" spans="1:42">
      <c r="A433" s="22" t="s">
        <v>262</v>
      </c>
      <c r="B433" s="30">
        <f t="shared" si="73"/>
        <v>8427.7199445235747</v>
      </c>
      <c r="C433" s="23">
        <v>910</v>
      </c>
      <c r="D433" s="23">
        <v>302</v>
      </c>
      <c r="E433" s="217">
        <v>21</v>
      </c>
      <c r="F433" s="23">
        <v>40</v>
      </c>
      <c r="G433" s="23">
        <v>30</v>
      </c>
      <c r="H433" s="37">
        <v>332.5461479023881</v>
      </c>
      <c r="I433" s="10">
        <v>338.90053289415346</v>
      </c>
      <c r="J433" s="10">
        <v>42362.566611769187</v>
      </c>
      <c r="K433" s="10">
        <v>2.9344955592153874</v>
      </c>
      <c r="L433" s="51">
        <v>5704342096.8504677</v>
      </c>
      <c r="M433" s="10">
        <v>12537015.597473558</v>
      </c>
      <c r="N433" s="10">
        <v>14441763.145531137</v>
      </c>
      <c r="O433" s="52">
        <v>366.95401938029499</v>
      </c>
      <c r="P433" s="10">
        <v>184517635.70593578</v>
      </c>
      <c r="Q433" s="10">
        <v>1221971.0973903032</v>
      </c>
      <c r="R433" s="10">
        <v>1928876.4477766522</v>
      </c>
      <c r="S433" s="10">
        <v>65.997549167478496</v>
      </c>
      <c r="T433" s="51">
        <v>16886343.0651346</v>
      </c>
      <c r="U433" s="38">
        <v>34418545424146.496</v>
      </c>
      <c r="V433" s="118">
        <v>2</v>
      </c>
      <c r="W433" s="118">
        <v>3</v>
      </c>
      <c r="X433" s="118">
        <v>4</v>
      </c>
      <c r="Y433" s="118">
        <v>4</v>
      </c>
      <c r="Z433" s="118">
        <v>4</v>
      </c>
      <c r="AA433" s="119">
        <v>4</v>
      </c>
      <c r="AB433" s="118">
        <v>4</v>
      </c>
      <c r="AC433" s="118">
        <v>4</v>
      </c>
      <c r="AD433" s="118">
        <v>4</v>
      </c>
      <c r="AE433" s="118">
        <v>4</v>
      </c>
      <c r="AF433" s="127">
        <f t="shared" si="80"/>
        <v>69.270957685555445</v>
      </c>
      <c r="AG433" s="131">
        <f t="shared" si="75"/>
        <v>62.142022303342365</v>
      </c>
      <c r="AH433" s="132">
        <f t="shared" si="64"/>
        <v>57.220329028094426</v>
      </c>
      <c r="AI433" s="133">
        <f t="shared" si="76"/>
        <v>50.09139364588134</v>
      </c>
      <c r="AJ433" s="59" t="str">
        <f>IF(head!$F$48="S460","a0","b")</f>
        <v>b</v>
      </c>
      <c r="AK433" s="59">
        <f t="shared" si="77"/>
        <v>0.34</v>
      </c>
      <c r="AL433" s="14">
        <f>IF(head!F$48="S235",235,IF(head!F$48="S275",275,IF(head!F$48="S355",355,IF(head!F$48="S420",420,460))))^0.5*head!$I$40*1000/(S433*3.1416*210000^0.5)</f>
        <v>0.58082872727909196</v>
      </c>
      <c r="AM433" s="14">
        <f t="shared" si="78"/>
        <v>0.73342188885377058</v>
      </c>
      <c r="AN433" s="14">
        <f t="shared" si="79"/>
        <v>0.84656433568968592</v>
      </c>
      <c r="AO433" s="15">
        <f>IF(head!F$48="S235",235,IF(head!F$48="S275",275,IF(head!F$48="S355",355,IF(head!F$48="S420",420,460))))*AN433*J433/1000</f>
        <v>8427.7199445235747</v>
      </c>
      <c r="AP433" s="44" t="str">
        <f t="shared" si="72"/>
        <v>HEM 1000</v>
      </c>
    </row>
    <row r="434" spans="1:42">
      <c r="A434" s="22" t="s">
        <v>263</v>
      </c>
      <c r="B434" s="30">
        <f t="shared" si="73"/>
        <v>8765.8615323717204</v>
      </c>
      <c r="C434" s="23">
        <v>1008</v>
      </c>
      <c r="D434" s="23">
        <v>302</v>
      </c>
      <c r="E434" s="217">
        <v>21</v>
      </c>
      <c r="F434" s="23">
        <v>40</v>
      </c>
      <c r="G434" s="23">
        <v>30</v>
      </c>
      <c r="H434" s="37">
        <v>348.70144790238811</v>
      </c>
      <c r="I434" s="10">
        <v>355.36453289415346</v>
      </c>
      <c r="J434" s="10">
        <v>44420.566611769187</v>
      </c>
      <c r="K434" s="10">
        <v>3.1304955592153876</v>
      </c>
      <c r="L434" s="51">
        <v>7222994493.5473776</v>
      </c>
      <c r="M434" s="10">
        <v>14331338.280847972</v>
      </c>
      <c r="N434" s="10">
        <v>16567949.909507828</v>
      </c>
      <c r="O434" s="52">
        <v>403.2427751366651</v>
      </c>
      <c r="P434" s="10">
        <v>184593267.20593578</v>
      </c>
      <c r="Q434" s="10">
        <v>1222471.9682512302</v>
      </c>
      <c r="R434" s="10">
        <v>1939680.9477766522</v>
      </c>
      <c r="S434" s="10">
        <v>64.463796841438082</v>
      </c>
      <c r="T434" s="51">
        <v>17188988.359241001</v>
      </c>
      <c r="U434" s="38">
        <v>42664153291018.797</v>
      </c>
      <c r="V434" s="118">
        <v>3</v>
      </c>
      <c r="W434" s="118">
        <v>4</v>
      </c>
      <c r="X434" s="118">
        <v>4</v>
      </c>
      <c r="Y434" s="118">
        <v>4</v>
      </c>
      <c r="Z434" s="118">
        <v>4</v>
      </c>
      <c r="AA434" s="119">
        <v>4</v>
      </c>
      <c r="AB434" s="118">
        <v>4</v>
      </c>
      <c r="AC434" s="118">
        <v>4</v>
      </c>
      <c r="AD434" s="118">
        <v>4</v>
      </c>
      <c r="AE434" s="118">
        <v>4</v>
      </c>
      <c r="AF434" s="127">
        <f t="shared" si="80"/>
        <v>70.4740123325209</v>
      </c>
      <c r="AG434" s="131">
        <f t="shared" si="75"/>
        <v>63.675359748022217</v>
      </c>
      <c r="AH434" s="132">
        <f t="shared" si="64"/>
        <v>58.981687984723578</v>
      </c>
      <c r="AI434" s="133">
        <f t="shared" si="76"/>
        <v>52.183035400224902</v>
      </c>
      <c r="AJ434" s="59" t="str">
        <f>IF(head!$F$48="S460","a0","b")</f>
        <v>b</v>
      </c>
      <c r="AK434" s="59">
        <f t="shared" si="77"/>
        <v>0.34</v>
      </c>
      <c r="AL434" s="14">
        <f>IF(head!F$48="S235",235,IF(head!F$48="S275",275,IF(head!F$48="S355",355,IF(head!F$48="S420",420,460))))^0.5*head!$I$40*1000/(S434*3.1416*210000^0.5)</f>
        <v>0.59464807170409717</v>
      </c>
      <c r="AM434" s="14">
        <f t="shared" si="78"/>
        <v>0.74389333678039704</v>
      </c>
      <c r="AN434" s="14">
        <f t="shared" si="79"/>
        <v>0.83973576387792714</v>
      </c>
      <c r="AO434" s="15">
        <f>IF(head!F$48="S235",235,IF(head!F$48="S275",275,IF(head!F$48="S355",355,IF(head!F$48="S420",420,460))))*AN434*J434/1000</f>
        <v>8765.8615323717204</v>
      </c>
      <c r="AP434" s="44" t="s">
        <v>137</v>
      </c>
    </row>
    <row r="435" spans="1:42">
      <c r="A435" s="16"/>
      <c r="B435" s="31">
        <v>0</v>
      </c>
      <c r="C435" s="17"/>
      <c r="D435" s="17"/>
      <c r="E435" s="216"/>
      <c r="F435" s="17"/>
      <c r="G435" s="17"/>
      <c r="H435" s="35"/>
      <c r="I435" s="18"/>
      <c r="J435" s="18"/>
      <c r="K435" s="18"/>
      <c r="L435" s="49"/>
      <c r="M435" s="19"/>
      <c r="N435" s="19"/>
      <c r="O435" s="50"/>
      <c r="P435" s="19"/>
      <c r="Q435" s="19"/>
      <c r="R435" s="19"/>
      <c r="S435" s="18"/>
      <c r="T435" s="49"/>
      <c r="U435" s="223"/>
      <c r="V435" s="104"/>
      <c r="W435" s="105"/>
      <c r="X435" s="105"/>
      <c r="Y435" s="105"/>
      <c r="Z435" s="105"/>
      <c r="AA435" s="106"/>
      <c r="AB435" s="105"/>
      <c r="AC435" s="105"/>
      <c r="AD435" s="105"/>
      <c r="AE435" s="111"/>
      <c r="AF435" s="92"/>
      <c r="AG435" s="93"/>
      <c r="AH435" s="94"/>
      <c r="AI435" s="95"/>
      <c r="AJ435" s="60"/>
      <c r="AK435" s="60"/>
      <c r="AL435" s="20"/>
      <c r="AM435" s="20"/>
      <c r="AN435" s="20"/>
      <c r="AO435" s="21"/>
      <c r="AP435" s="45" t="str">
        <f t="shared" ref="AP435:AP498" si="81">A436</f>
        <v>HF CHS 76,1 x 5</v>
      </c>
    </row>
    <row r="436" spans="1:42">
      <c r="A436" s="16" t="s">
        <v>492</v>
      </c>
      <c r="B436" s="31">
        <f t="shared" ref="B436:B490" si="82">AO436</f>
        <v>95.43963572840623</v>
      </c>
      <c r="C436" s="17">
        <v>76.099999999999994</v>
      </c>
      <c r="D436" s="17"/>
      <c r="E436" s="216" t="s">
        <v>293</v>
      </c>
      <c r="F436" s="17"/>
      <c r="G436" s="17"/>
      <c r="H436" s="35">
        <v>8.7671640785566964</v>
      </c>
      <c r="I436" s="18">
        <v>8.9346895068093719</v>
      </c>
      <c r="J436" s="18">
        <v>1116.8361883511714</v>
      </c>
      <c r="K436" s="18">
        <v>0.23907520093818324</v>
      </c>
      <c r="L436" s="49">
        <v>709220.29655293818</v>
      </c>
      <c r="M436" s="19">
        <v>18639.166795083787</v>
      </c>
      <c r="N436" s="19">
        <v>25317.716666666667</v>
      </c>
      <c r="O436" s="50">
        <v>25.199727181062897</v>
      </c>
      <c r="P436" s="19">
        <v>709220.29655293818</v>
      </c>
      <c r="Q436" s="19">
        <v>18639.166795083787</v>
      </c>
      <c r="R436" s="19">
        <v>25317.716666666667</v>
      </c>
      <c r="S436" s="18">
        <v>25.199727181062897</v>
      </c>
      <c r="T436" s="49">
        <v>1418440.5931058764</v>
      </c>
      <c r="U436" s="223"/>
      <c r="V436" s="104">
        <v>1</v>
      </c>
      <c r="W436" s="105">
        <v>1</v>
      </c>
      <c r="X436" s="105">
        <v>1</v>
      </c>
      <c r="Y436" s="105">
        <v>1</v>
      </c>
      <c r="Z436" s="105">
        <v>1</v>
      </c>
      <c r="AA436" s="106">
        <v>1</v>
      </c>
      <c r="AB436" s="105">
        <v>1</v>
      </c>
      <c r="AC436" s="105">
        <v>1</v>
      </c>
      <c r="AD436" s="105">
        <v>1</v>
      </c>
      <c r="AE436" s="111">
        <v>1</v>
      </c>
      <c r="AF436" s="224">
        <f t="shared" ref="AF436:AF490" si="83">K436/J436*1000000</f>
        <v>214.0646976090014</v>
      </c>
      <c r="AG436" s="225"/>
      <c r="AH436" s="221"/>
      <c r="AI436" s="226"/>
      <c r="AJ436" s="60" t="str">
        <f>IF(head!$F$48="S460","a0","a")</f>
        <v>a</v>
      </c>
      <c r="AK436" s="60">
        <f t="shared" ref="AK436:AK490" si="84">IF(AJ436="a0",0.13,IF(AJ436="a",0.21,IF(AJ436="b",0.34,IF(AJ436="c",0.49,0.76))))</f>
        <v>0.21</v>
      </c>
      <c r="AL436" s="227">
        <f>IF(head!F$48="S235",235,IF(head!F$48="S275",275,IF(head!F$48="S355",355,IF(head!F$48="S420",420,460))))^0.5*head!$I$40*1000/(S436*3.1416*210000^0.5)</f>
        <v>1.5211780751060089</v>
      </c>
      <c r="AM436" s="20">
        <f t="shared" ref="AM436:AM490" si="85">0.5*(1+AK436*(AL436-0.2)+AL436^2)</f>
        <v>1.7957150659777423</v>
      </c>
      <c r="AN436" s="20">
        <f t="shared" ref="AN436:AN490" si="86">IF(AL436&lt;=0.2,1,1/(AM436+(AM436^2-AL436^2)^0.5))</f>
        <v>0.36363981908766713</v>
      </c>
      <c r="AO436" s="228">
        <f>IF(head!F$48="S235",235,IF(head!F$48="S275",275,IF(head!F$48="S355",355,IF(head!F$48="S420",420,460))))*AN436*J436/1000</f>
        <v>95.43963572840623</v>
      </c>
      <c r="AP436" s="45" t="str">
        <f t="shared" si="81"/>
        <v>HF CHS 76,1 x 5,6</v>
      </c>
    </row>
    <row r="437" spans="1:42">
      <c r="A437" s="16" t="s">
        <v>493</v>
      </c>
      <c r="B437" s="31">
        <f t="shared" si="82"/>
        <v>104.58387551329768</v>
      </c>
      <c r="C437" s="17">
        <v>76.099999999999994</v>
      </c>
      <c r="D437" s="17"/>
      <c r="E437" s="216" t="s">
        <v>295</v>
      </c>
      <c r="F437" s="17"/>
      <c r="G437" s="17"/>
      <c r="H437" s="35">
        <v>9.736361120152413</v>
      </c>
      <c r="I437" s="18">
        <v>9.9224062370980004</v>
      </c>
      <c r="J437" s="18">
        <v>1240.3007796372501</v>
      </c>
      <c r="K437" s="18">
        <v>0.23907520093818324</v>
      </c>
      <c r="L437" s="49">
        <v>775437.59780518326</v>
      </c>
      <c r="M437" s="19">
        <v>20379.437524446344</v>
      </c>
      <c r="N437" s="19">
        <v>27891.938666666665</v>
      </c>
      <c r="O437" s="50">
        <v>25.004024676039656</v>
      </c>
      <c r="P437" s="19">
        <v>775437.59780518326</v>
      </c>
      <c r="Q437" s="19">
        <v>20379.437524446344</v>
      </c>
      <c r="R437" s="19">
        <v>27891.938666666665</v>
      </c>
      <c r="S437" s="18">
        <v>25.004024676039656</v>
      </c>
      <c r="T437" s="49">
        <v>1550875.1956103665</v>
      </c>
      <c r="U437" s="223"/>
      <c r="V437" s="104">
        <v>1</v>
      </c>
      <c r="W437" s="105">
        <v>1</v>
      </c>
      <c r="X437" s="105">
        <v>1</v>
      </c>
      <c r="Y437" s="105">
        <v>1</v>
      </c>
      <c r="Z437" s="105">
        <v>1</v>
      </c>
      <c r="AA437" s="106">
        <v>1</v>
      </c>
      <c r="AB437" s="105">
        <v>1</v>
      </c>
      <c r="AC437" s="105">
        <v>1</v>
      </c>
      <c r="AD437" s="105">
        <v>1</v>
      </c>
      <c r="AE437" s="111">
        <v>1</v>
      </c>
      <c r="AF437" s="224">
        <f t="shared" si="83"/>
        <v>192.75582573454918</v>
      </c>
      <c r="AG437" s="221"/>
      <c r="AH437" s="229"/>
      <c r="AI437" s="226"/>
      <c r="AJ437" s="60" t="str">
        <f>IF(head!$F$48="S460","a0","a")</f>
        <v>a</v>
      </c>
      <c r="AK437" s="60">
        <f t="shared" si="84"/>
        <v>0.21</v>
      </c>
      <c r="AL437" s="20">
        <f>IF(head!F$48="S235",235,IF(head!F$48="S275",275,IF(head!F$48="S355",355,IF(head!F$48="S420",420,460))))^0.5*head!$I$40*1000/(S437*3.1416*210000^0.5)</f>
        <v>1.5330840927868326</v>
      </c>
      <c r="AM437" s="20">
        <f t="shared" si="85"/>
        <v>1.8151472475206301</v>
      </c>
      <c r="AN437" s="20">
        <f t="shared" si="86"/>
        <v>0.35881439038670288</v>
      </c>
      <c r="AO437" s="21">
        <f>IF(head!F$48="S235",235,IF(head!F$48="S275",275,IF(head!F$48="S355",355,IF(head!F$48="S420",420,460))))*AN437*J437/1000</f>
        <v>104.58387551329768</v>
      </c>
      <c r="AP437" s="45" t="str">
        <f t="shared" si="81"/>
        <v>HF CHS 76,1 x 6,3</v>
      </c>
    </row>
    <row r="438" spans="1:42">
      <c r="A438" s="16" t="s">
        <v>495</v>
      </c>
      <c r="B438" s="31">
        <f t="shared" si="82"/>
        <v>114.68640338661939</v>
      </c>
      <c r="C438" s="17">
        <v>76.099999999999994</v>
      </c>
      <c r="D438" s="17"/>
      <c r="E438" s="216" t="s">
        <v>297</v>
      </c>
      <c r="F438" s="17"/>
      <c r="G438" s="17"/>
      <c r="H438" s="35">
        <v>10.84464903489317</v>
      </c>
      <c r="I438" s="18">
        <v>11.051871627916606</v>
      </c>
      <c r="J438" s="18">
        <v>1381.4839534895757</v>
      </c>
      <c r="K438" s="18">
        <v>0.23907520093818324</v>
      </c>
      <c r="L438" s="49">
        <v>848184.52235916897</v>
      </c>
      <c r="M438" s="19">
        <v>22291.314648072774</v>
      </c>
      <c r="N438" s="19">
        <v>30777.200999999994</v>
      </c>
      <c r="O438" s="50">
        <v>24.778342357793022</v>
      </c>
      <c r="P438" s="19">
        <v>848184.52235916897</v>
      </c>
      <c r="Q438" s="19">
        <v>22291.314648072774</v>
      </c>
      <c r="R438" s="19">
        <v>30777.200999999994</v>
      </c>
      <c r="S438" s="18">
        <v>24.778342357793022</v>
      </c>
      <c r="T438" s="49">
        <v>1696369.0447183379</v>
      </c>
      <c r="U438" s="223"/>
      <c r="V438" s="104">
        <v>1</v>
      </c>
      <c r="W438" s="105">
        <v>1</v>
      </c>
      <c r="X438" s="105">
        <v>1</v>
      </c>
      <c r="Y438" s="105">
        <v>1</v>
      </c>
      <c r="Z438" s="105">
        <v>1</v>
      </c>
      <c r="AA438" s="106">
        <v>1</v>
      </c>
      <c r="AB438" s="105">
        <v>1</v>
      </c>
      <c r="AC438" s="105">
        <v>1</v>
      </c>
      <c r="AD438" s="105">
        <v>1</v>
      </c>
      <c r="AE438" s="111">
        <v>1</v>
      </c>
      <c r="AF438" s="224">
        <f t="shared" si="83"/>
        <v>173.05680629462864</v>
      </c>
      <c r="AG438" s="221"/>
      <c r="AH438" s="229"/>
      <c r="AI438" s="226"/>
      <c r="AJ438" s="60" t="str">
        <f>IF(head!$F$48="S460","a0","a")</f>
        <v>a</v>
      </c>
      <c r="AK438" s="60">
        <f t="shared" si="84"/>
        <v>0.21</v>
      </c>
      <c r="AL438" s="20">
        <f>IF(head!F$48="S235",235,IF(head!F$48="S275",275,IF(head!F$48="S355",355,IF(head!F$48="S420",420,460))))^0.5*head!$I$40*1000/(S438*3.1416*210000^0.5)</f>
        <v>1.5470474954685438</v>
      </c>
      <c r="AM438" s="20">
        <f t="shared" si="85"/>
        <v>1.8381179636419442</v>
      </c>
      <c r="AN438" s="20">
        <f t="shared" si="86"/>
        <v>0.35326305978506761</v>
      </c>
      <c r="AO438" s="21">
        <f>IF(head!F$48="S235",235,IF(head!F$48="S275",275,IF(head!F$48="S355",355,IF(head!F$48="S420",420,460))))*AN438*J438/1000</f>
        <v>114.68640338661939</v>
      </c>
      <c r="AP438" s="45" t="str">
        <f t="shared" si="81"/>
        <v>HF CHS 76,1 x 7,1</v>
      </c>
    </row>
    <row r="439" spans="1:42">
      <c r="A439" s="16" t="s">
        <v>498</v>
      </c>
      <c r="B439" s="31">
        <f t="shared" si="82"/>
        <v>125.51223717626443</v>
      </c>
      <c r="C439" s="17">
        <v>76.099999999999994</v>
      </c>
      <c r="D439" s="17"/>
      <c r="E439" s="216" t="s">
        <v>299</v>
      </c>
      <c r="F439" s="17"/>
      <c r="G439" s="17"/>
      <c r="H439" s="35">
        <v>12.081669991800073</v>
      </c>
      <c r="I439" s="18">
        <v>12.312529927949118</v>
      </c>
      <c r="J439" s="18">
        <v>1539.0662409936399</v>
      </c>
      <c r="K439" s="18">
        <v>0.23907520093818324</v>
      </c>
      <c r="L439" s="49">
        <v>925634.83782240085</v>
      </c>
      <c r="M439" s="19">
        <v>24326.802570890959</v>
      </c>
      <c r="N439" s="19">
        <v>33922.403666666665</v>
      </c>
      <c r="O439" s="50">
        <v>24.523993353448777</v>
      </c>
      <c r="P439" s="19">
        <v>925634.83782240085</v>
      </c>
      <c r="Q439" s="19">
        <v>24326.802570890959</v>
      </c>
      <c r="R439" s="19">
        <v>33922.403666666665</v>
      </c>
      <c r="S439" s="18">
        <v>24.523993353448777</v>
      </c>
      <c r="T439" s="49">
        <v>1851269.6756448017</v>
      </c>
      <c r="U439" s="223"/>
      <c r="V439" s="104">
        <v>1</v>
      </c>
      <c r="W439" s="105">
        <v>1</v>
      </c>
      <c r="X439" s="105">
        <v>1</v>
      </c>
      <c r="Y439" s="105">
        <v>1</v>
      </c>
      <c r="Z439" s="105">
        <v>1</v>
      </c>
      <c r="AA439" s="106">
        <v>1</v>
      </c>
      <c r="AB439" s="105">
        <v>1</v>
      </c>
      <c r="AC439" s="105">
        <v>1</v>
      </c>
      <c r="AD439" s="105">
        <v>1</v>
      </c>
      <c r="AE439" s="111">
        <v>1</v>
      </c>
      <c r="AF439" s="224">
        <f t="shared" si="83"/>
        <v>155.33782404572358</v>
      </c>
      <c r="AG439" s="221"/>
      <c r="AH439" s="229"/>
      <c r="AI439" s="226"/>
      <c r="AJ439" s="60" t="str">
        <f>IF(head!$F$48="S460","a0","a")</f>
        <v>a</v>
      </c>
      <c r="AK439" s="60">
        <f t="shared" si="84"/>
        <v>0.21</v>
      </c>
      <c r="AL439" s="20">
        <f>IF(head!F$48="S235",235,IF(head!F$48="S275",275,IF(head!F$48="S355",355,IF(head!F$48="S420",420,460))))^0.5*head!$I$40*1000/(S439*3.1416*210000^0.5)</f>
        <v>1.5630925980941466</v>
      </c>
      <c r="AM439" s="20">
        <f t="shared" si="85"/>
        <v>1.8647539579082402</v>
      </c>
      <c r="AN439" s="20">
        <f t="shared" si="86"/>
        <v>0.34702510655886931</v>
      </c>
      <c r="AO439" s="21">
        <f>IF(head!F$48="S235",235,IF(head!F$48="S275",275,IF(head!F$48="S355",355,IF(head!F$48="S420",420,460))))*AN439*J439/1000</f>
        <v>125.51223717626443</v>
      </c>
      <c r="AP439" s="45" t="str">
        <f t="shared" si="81"/>
        <v>HF CHS 76,1 x 8</v>
      </c>
    </row>
    <row r="440" spans="1:42">
      <c r="A440" s="16" t="s">
        <v>500</v>
      </c>
      <c r="B440" s="31">
        <f t="shared" si="82"/>
        <v>136.81134699133207</v>
      </c>
      <c r="C440" s="17">
        <v>76.099999999999994</v>
      </c>
      <c r="D440" s="17"/>
      <c r="E440" s="216" t="s">
        <v>301</v>
      </c>
      <c r="F440" s="17"/>
      <c r="G440" s="17"/>
      <c r="H440" s="35">
        <v>13.435586469754394</v>
      </c>
      <c r="I440" s="18">
        <v>13.692317421405752</v>
      </c>
      <c r="J440" s="18">
        <v>1711.5396776757191</v>
      </c>
      <c r="K440" s="18">
        <v>0.23907520093818324</v>
      </c>
      <c r="L440" s="49">
        <v>1005874.0079946171</v>
      </c>
      <c r="M440" s="19">
        <v>26435.58496700702</v>
      </c>
      <c r="N440" s="19">
        <v>37271.546666666662</v>
      </c>
      <c r="O440" s="50">
        <v>24.242550402133848</v>
      </c>
      <c r="P440" s="19">
        <v>1005874.0079946171</v>
      </c>
      <c r="Q440" s="19">
        <v>26435.58496700702</v>
      </c>
      <c r="R440" s="19">
        <v>37271.546666666662</v>
      </c>
      <c r="S440" s="18">
        <v>24.242550402133848</v>
      </c>
      <c r="T440" s="49">
        <v>2011748.0159892342</v>
      </c>
      <c r="U440" s="223"/>
      <c r="V440" s="104">
        <v>1</v>
      </c>
      <c r="W440" s="105">
        <v>1</v>
      </c>
      <c r="X440" s="105">
        <v>1</v>
      </c>
      <c r="Y440" s="105">
        <v>1</v>
      </c>
      <c r="Z440" s="105">
        <v>1</v>
      </c>
      <c r="AA440" s="106">
        <v>1</v>
      </c>
      <c r="AB440" s="105">
        <v>1</v>
      </c>
      <c r="AC440" s="105">
        <v>1</v>
      </c>
      <c r="AD440" s="105">
        <v>1</v>
      </c>
      <c r="AE440" s="111">
        <v>1</v>
      </c>
      <c r="AF440" s="224">
        <f t="shared" si="83"/>
        <v>139.68428781204113</v>
      </c>
      <c r="AG440" s="221"/>
      <c r="AH440" s="229"/>
      <c r="AI440" s="226"/>
      <c r="AJ440" s="60" t="str">
        <f>IF(head!$F$48="S460","a0","a")</f>
        <v>a</v>
      </c>
      <c r="AK440" s="60">
        <f t="shared" si="84"/>
        <v>0.21</v>
      </c>
      <c r="AL440" s="20">
        <f>IF(head!F$48="S235",235,IF(head!F$48="S275",275,IF(head!F$48="S355",355,IF(head!F$48="S420",420,460))))^0.5*head!$I$40*1000/(S440*3.1416*210000^0.5)</f>
        <v>1.581239261159243</v>
      </c>
      <c r="AM440" s="20">
        <f t="shared" si="85"/>
        <v>1.8951889229374348</v>
      </c>
      <c r="AN440" s="20">
        <f t="shared" si="86"/>
        <v>0.34014750124552451</v>
      </c>
      <c r="AO440" s="21">
        <f>IF(head!F$48="S235",235,IF(head!F$48="S275",275,IF(head!F$48="S355",355,IF(head!F$48="S420",420,460))))*AN440*J440/1000</f>
        <v>136.81134699133207</v>
      </c>
      <c r="AP440" s="45" t="str">
        <f t="shared" si="81"/>
        <v>HF CHS 76,1 x 8,8</v>
      </c>
    </row>
    <row r="441" spans="1:42">
      <c r="A441" s="16" t="s">
        <v>504</v>
      </c>
      <c r="B441" s="31">
        <f t="shared" si="82"/>
        <v>146.10773861771673</v>
      </c>
      <c r="C441" s="17">
        <v>76.099999999999994</v>
      </c>
      <c r="D441" s="17"/>
      <c r="E441" s="216" t="s">
        <v>303</v>
      </c>
      <c r="F441" s="17"/>
      <c r="G441" s="17"/>
      <c r="H441" s="35">
        <v>14.605528140321848</v>
      </c>
      <c r="I441" s="18">
        <v>14.884614665296152</v>
      </c>
      <c r="J441" s="18">
        <v>1860.5768331620191</v>
      </c>
      <c r="K441" s="18">
        <v>0.23907520093818324</v>
      </c>
      <c r="L441" s="49">
        <v>1071396.8893290581</v>
      </c>
      <c r="M441" s="19">
        <v>28157.605501420716</v>
      </c>
      <c r="N441" s="19">
        <v>40084.909333333329</v>
      </c>
      <c r="O441" s="50">
        <v>23.99669248042321</v>
      </c>
      <c r="P441" s="19">
        <v>1071396.8893290581</v>
      </c>
      <c r="Q441" s="19">
        <v>28157.605501420716</v>
      </c>
      <c r="R441" s="19">
        <v>40084.909333333329</v>
      </c>
      <c r="S441" s="18">
        <v>23.99669248042321</v>
      </c>
      <c r="T441" s="49">
        <v>2142793.7786581162</v>
      </c>
      <c r="U441" s="223"/>
      <c r="V441" s="104">
        <v>1</v>
      </c>
      <c r="W441" s="105">
        <v>1</v>
      </c>
      <c r="X441" s="105">
        <v>1</v>
      </c>
      <c r="Y441" s="105">
        <v>1</v>
      </c>
      <c r="Z441" s="105">
        <v>1</v>
      </c>
      <c r="AA441" s="106">
        <v>1</v>
      </c>
      <c r="AB441" s="105">
        <v>1</v>
      </c>
      <c r="AC441" s="105">
        <v>1</v>
      </c>
      <c r="AD441" s="105">
        <v>1</v>
      </c>
      <c r="AE441" s="111">
        <v>1</v>
      </c>
      <c r="AF441" s="224">
        <f t="shared" si="83"/>
        <v>128.49520464676482</v>
      </c>
      <c r="AG441" s="221"/>
      <c r="AH441" s="229"/>
      <c r="AI441" s="226"/>
      <c r="AJ441" s="60" t="str">
        <f>IF(head!$F$48="S460","a0","a")</f>
        <v>a</v>
      </c>
      <c r="AK441" s="60">
        <f t="shared" si="84"/>
        <v>0.21</v>
      </c>
      <c r="AL441" s="20">
        <f>IF(head!F$48="S235",235,IF(head!F$48="S275",275,IF(head!F$48="S355",355,IF(head!F$48="S420",420,460))))^0.5*head!$I$40*1000/(S441*3.1416*210000^0.5)</f>
        <v>1.597439835417259</v>
      </c>
      <c r="AM441" s="20">
        <f t="shared" si="85"/>
        <v>1.9226381966077719</v>
      </c>
      <c r="AN441" s="20">
        <f t="shared" si="86"/>
        <v>0.33416252791404616</v>
      </c>
      <c r="AO441" s="21">
        <f>IF(head!F$48="S235",235,IF(head!F$48="S275",275,IF(head!F$48="S355",355,IF(head!F$48="S420",420,460))))*AN441*J441/1000</f>
        <v>146.10773861771673</v>
      </c>
      <c r="AP441" s="45" t="str">
        <f t="shared" si="81"/>
        <v>HF CHS 76,1 x 10</v>
      </c>
    </row>
    <row r="442" spans="1:42">
      <c r="A442" s="16" t="s">
        <v>511</v>
      </c>
      <c r="B442" s="31">
        <f t="shared" si="82"/>
        <v>158.80446128530755</v>
      </c>
      <c r="C442" s="17">
        <v>76.099999999999994</v>
      </c>
      <c r="D442" s="17"/>
      <c r="E442" s="216" t="s">
        <v>305</v>
      </c>
      <c r="F442" s="17"/>
      <c r="G442" s="17"/>
      <c r="H442" s="35">
        <v>16.301253040579393</v>
      </c>
      <c r="I442" s="18">
        <v>16.612741952182819</v>
      </c>
      <c r="J442" s="18">
        <v>2076.5927440228529</v>
      </c>
      <c r="K442" s="18">
        <v>0.23907520093818324</v>
      </c>
      <c r="L442" s="49">
        <v>1160091.1321892964</v>
      </c>
      <c r="M442" s="19">
        <v>30488.597429416466</v>
      </c>
      <c r="N442" s="19">
        <v>44025.43333333332</v>
      </c>
      <c r="O442" s="50">
        <v>23.635804407720077</v>
      </c>
      <c r="P442" s="19">
        <v>1160091.1321892964</v>
      </c>
      <c r="Q442" s="19">
        <v>30488.597429416466</v>
      </c>
      <c r="R442" s="19">
        <v>44025.43333333332</v>
      </c>
      <c r="S442" s="18">
        <v>23.635804407720077</v>
      </c>
      <c r="T442" s="49">
        <v>2320182.2643785928</v>
      </c>
      <c r="U442" s="223"/>
      <c r="V442" s="104">
        <v>1</v>
      </c>
      <c r="W442" s="105">
        <v>1</v>
      </c>
      <c r="X442" s="105">
        <v>1</v>
      </c>
      <c r="Y442" s="105">
        <v>1</v>
      </c>
      <c r="Z442" s="105">
        <v>1</v>
      </c>
      <c r="AA442" s="106">
        <v>1</v>
      </c>
      <c r="AB442" s="105">
        <v>1</v>
      </c>
      <c r="AC442" s="105">
        <v>1</v>
      </c>
      <c r="AD442" s="105">
        <v>1</v>
      </c>
      <c r="AE442" s="111">
        <v>1</v>
      </c>
      <c r="AF442" s="224">
        <f t="shared" si="83"/>
        <v>115.12859304084721</v>
      </c>
      <c r="AG442" s="221"/>
      <c r="AH442" s="229"/>
      <c r="AI442" s="226"/>
      <c r="AJ442" s="60" t="str">
        <f>IF(head!$F$48="S460","a0","a")</f>
        <v>a</v>
      </c>
      <c r="AK442" s="60">
        <f t="shared" si="84"/>
        <v>0.21</v>
      </c>
      <c r="AL442" s="20">
        <f>IF(head!F$48="S235",235,IF(head!F$48="S275",275,IF(head!F$48="S355",355,IF(head!F$48="S420",420,460))))^0.5*head!$I$40*1000/(S442*3.1416*210000^0.5)</f>
        <v>1.6218306694890898</v>
      </c>
      <c r="AM442" s="20">
        <f t="shared" si="85"/>
        <v>1.9644595805440692</v>
      </c>
      <c r="AN442" s="20">
        <f t="shared" si="86"/>
        <v>0.32541944827118452</v>
      </c>
      <c r="AO442" s="21">
        <f>IF(head!F$48="S235",235,IF(head!F$48="S275",275,IF(head!F$48="S355",355,IF(head!F$48="S420",420,460))))*AN442*J442/1000</f>
        <v>158.80446128530755</v>
      </c>
      <c r="AP442" s="45" t="str">
        <f t="shared" si="81"/>
        <v>HF CHS 76,1 x 12,5</v>
      </c>
    </row>
    <row r="443" spans="1:42">
      <c r="A443" s="16" t="s">
        <v>522</v>
      </c>
      <c r="B443" s="31">
        <f t="shared" si="82"/>
        <v>180.86257156244375</v>
      </c>
      <c r="C443" s="17">
        <v>76.099999999999994</v>
      </c>
      <c r="D443" s="17"/>
      <c r="E443" s="216" t="s">
        <v>307</v>
      </c>
      <c r="F443" s="17"/>
      <c r="G443" s="17"/>
      <c r="H443" s="35">
        <v>19.605894352890498</v>
      </c>
      <c r="I443" s="18">
        <v>19.980529276831081</v>
      </c>
      <c r="J443" s="18">
        <v>2497.5661596038854</v>
      </c>
      <c r="K443" s="18">
        <v>0.23907520093818324</v>
      </c>
      <c r="L443" s="49">
        <v>1311599.9906736794</v>
      </c>
      <c r="M443" s="19">
        <v>34470.43339484046</v>
      </c>
      <c r="N443" s="19">
        <v>51213.04166666665</v>
      </c>
      <c r="O443" s="50">
        <v>22.916178782685385</v>
      </c>
      <c r="P443" s="19">
        <v>1311599.9906736794</v>
      </c>
      <c r="Q443" s="19">
        <v>34470.43339484046</v>
      </c>
      <c r="R443" s="19">
        <v>51213.04166666665</v>
      </c>
      <c r="S443" s="18">
        <v>22.916178782685385</v>
      </c>
      <c r="T443" s="49">
        <v>2623199.9813473588</v>
      </c>
      <c r="U443" s="223"/>
      <c r="V443" s="104">
        <v>1</v>
      </c>
      <c r="W443" s="105">
        <v>1</v>
      </c>
      <c r="X443" s="105">
        <v>1</v>
      </c>
      <c r="Y443" s="105">
        <v>1</v>
      </c>
      <c r="Z443" s="105">
        <v>1</v>
      </c>
      <c r="AA443" s="106">
        <v>1</v>
      </c>
      <c r="AB443" s="105">
        <v>1</v>
      </c>
      <c r="AC443" s="105">
        <v>1</v>
      </c>
      <c r="AD443" s="105">
        <v>1</v>
      </c>
      <c r="AE443" s="111">
        <v>1</v>
      </c>
      <c r="AF443" s="224">
        <f t="shared" si="83"/>
        <v>95.723270440251582</v>
      </c>
      <c r="AG443" s="221"/>
      <c r="AH443" s="229"/>
      <c r="AI443" s="226"/>
      <c r="AJ443" s="60" t="str">
        <f>IF(head!$F$48="S460","a0","a")</f>
        <v>a</v>
      </c>
      <c r="AK443" s="60">
        <f t="shared" si="84"/>
        <v>0.21</v>
      </c>
      <c r="AL443" s="20">
        <f>IF(head!F$48="S235",235,IF(head!F$48="S275",275,IF(head!F$48="S355",355,IF(head!F$48="S420",420,460))))^0.5*head!$I$40*1000/(S443*3.1416*210000^0.5)</f>
        <v>1.6727602297922821</v>
      </c>
      <c r="AM443" s="20">
        <f t="shared" si="85"/>
        <v>2.0537032173155536</v>
      </c>
      <c r="AN443" s="20">
        <f t="shared" si="86"/>
        <v>0.30815118195610425</v>
      </c>
      <c r="AO443" s="21">
        <f>IF(head!F$48="S235",235,IF(head!F$48="S275",275,IF(head!F$48="S355",355,IF(head!F$48="S420",420,460))))*AN443*J443/1000</f>
        <v>180.86257156244375</v>
      </c>
      <c r="AP443" s="45" t="str">
        <f t="shared" si="81"/>
        <v>HF CHS 76,1 x 14,2</v>
      </c>
    </row>
    <row r="444" spans="1:42">
      <c r="A444" s="16" t="s">
        <v>530</v>
      </c>
      <c r="B444" s="31">
        <f t="shared" si="82"/>
        <v>192.84614560782478</v>
      </c>
      <c r="C444" s="17">
        <v>76.099999999999994</v>
      </c>
      <c r="D444" s="17"/>
      <c r="E444" s="216" t="s">
        <v>309</v>
      </c>
      <c r="F444" s="17"/>
      <c r="G444" s="17"/>
      <c r="H444" s="35">
        <v>21.676967318620992</v>
      </c>
      <c r="I444" s="18">
        <v>22.091176885218847</v>
      </c>
      <c r="J444" s="18">
        <v>2761.3971106523559</v>
      </c>
      <c r="K444" s="18">
        <v>0.23907520093818324</v>
      </c>
      <c r="L444" s="49">
        <v>1392175.6120673264</v>
      </c>
      <c r="M444" s="19">
        <v>36588.058135803592</v>
      </c>
      <c r="N444" s="19">
        <v>55363.291333333313</v>
      </c>
      <c r="O444" s="50">
        <v>22.453424015058371</v>
      </c>
      <c r="P444" s="19">
        <v>1392175.6120673264</v>
      </c>
      <c r="Q444" s="19">
        <v>36588.058135803592</v>
      </c>
      <c r="R444" s="19">
        <v>55363.291333333313</v>
      </c>
      <c r="S444" s="18">
        <v>22.453424015058371</v>
      </c>
      <c r="T444" s="49">
        <v>2784351.2241346529</v>
      </c>
      <c r="U444" s="223"/>
      <c r="V444" s="104">
        <v>1</v>
      </c>
      <c r="W444" s="105">
        <v>1</v>
      </c>
      <c r="X444" s="105">
        <v>1</v>
      </c>
      <c r="Y444" s="105">
        <v>1</v>
      </c>
      <c r="Z444" s="105">
        <v>1</v>
      </c>
      <c r="AA444" s="106">
        <v>1</v>
      </c>
      <c r="AB444" s="105">
        <v>1</v>
      </c>
      <c r="AC444" s="105">
        <v>1</v>
      </c>
      <c r="AD444" s="105">
        <v>1</v>
      </c>
      <c r="AE444" s="111">
        <v>1</v>
      </c>
      <c r="AF444" s="224">
        <f t="shared" si="83"/>
        <v>86.577624064256312</v>
      </c>
      <c r="AG444" s="221"/>
      <c r="AH444" s="229"/>
      <c r="AI444" s="226"/>
      <c r="AJ444" s="60" t="str">
        <f>IF(head!$F$48="S460","a0","a")</f>
        <v>a</v>
      </c>
      <c r="AK444" s="60">
        <f t="shared" si="84"/>
        <v>0.21</v>
      </c>
      <c r="AL444" s="20">
        <f>IF(head!F$48="S235",235,IF(head!F$48="S275",275,IF(head!F$48="S355",355,IF(head!F$48="S420",420,460))))^0.5*head!$I$40*1000/(S444*3.1416*210000^0.5)</f>
        <v>1.7072350506888236</v>
      </c>
      <c r="AM444" s="20">
        <f t="shared" si="85"/>
        <v>2.1155854394725617</v>
      </c>
      <c r="AN444" s="20">
        <f t="shared" si="86"/>
        <v>0.29717634346682031</v>
      </c>
      <c r="AO444" s="21">
        <f>IF(head!F$48="S235",235,IF(head!F$48="S275",275,IF(head!F$48="S355",355,IF(head!F$48="S420",420,460))))*AN444*J444/1000</f>
        <v>192.84614560782478</v>
      </c>
      <c r="AP444" s="45" t="str">
        <f t="shared" si="81"/>
        <v>HF CHS 76,1 x 16</v>
      </c>
    </row>
    <row r="445" spans="1:42">
      <c r="A445" s="16" t="s">
        <v>539</v>
      </c>
      <c r="B445" s="31">
        <f t="shared" si="82"/>
        <v>203.22744363914859</v>
      </c>
      <c r="C445" s="17">
        <v>76.099999999999994</v>
      </c>
      <c r="D445" s="17"/>
      <c r="E445" s="216" t="s">
        <v>311</v>
      </c>
      <c r="F445" s="17"/>
      <c r="G445" s="17"/>
      <c r="H445" s="35">
        <v>23.714500641181765</v>
      </c>
      <c r="I445" s="18">
        <v>24.167643965535557</v>
      </c>
      <c r="J445" s="18">
        <v>3020.9554956919446</v>
      </c>
      <c r="K445" s="18">
        <v>0.23907520093818324</v>
      </c>
      <c r="L445" s="49">
        <v>1460635.7583614246</v>
      </c>
      <c r="M445" s="19">
        <v>38387.27354432128</v>
      </c>
      <c r="N445" s="19">
        <v>59157.493333333317</v>
      </c>
      <c r="O445" s="50">
        <v>21.988661851054054</v>
      </c>
      <c r="P445" s="19">
        <v>1460635.7583614246</v>
      </c>
      <c r="Q445" s="19">
        <v>38387.27354432128</v>
      </c>
      <c r="R445" s="19">
        <v>59157.493333333317</v>
      </c>
      <c r="S445" s="18">
        <v>21.988661851054054</v>
      </c>
      <c r="T445" s="49">
        <v>2921271.5167228491</v>
      </c>
      <c r="U445" s="223"/>
      <c r="V445" s="104">
        <v>1</v>
      </c>
      <c r="W445" s="105">
        <v>1</v>
      </c>
      <c r="X445" s="105">
        <v>1</v>
      </c>
      <c r="Y445" s="105">
        <v>1</v>
      </c>
      <c r="Z445" s="105">
        <v>1</v>
      </c>
      <c r="AA445" s="106">
        <v>1</v>
      </c>
      <c r="AB445" s="105">
        <v>1</v>
      </c>
      <c r="AC445" s="105">
        <v>1</v>
      </c>
      <c r="AD445" s="105">
        <v>1</v>
      </c>
      <c r="AE445" s="111">
        <v>1</v>
      </c>
      <c r="AF445" s="224">
        <f t="shared" si="83"/>
        <v>79.138935108153092</v>
      </c>
      <c r="AG445" s="221"/>
      <c r="AH445" s="229"/>
      <c r="AI445" s="226"/>
      <c r="AJ445" s="60" t="str">
        <f>IF(head!$F$48="S460","a0","a")</f>
        <v>a</v>
      </c>
      <c r="AK445" s="60">
        <f t="shared" si="84"/>
        <v>0.21</v>
      </c>
      <c r="AL445" s="20">
        <f>IF(head!F$48="S235",235,IF(head!F$48="S275",275,IF(head!F$48="S355",355,IF(head!F$48="S420",420,460))))^0.5*head!$I$40*1000/(S445*3.1416*210000^0.5)</f>
        <v>1.7433199321607773</v>
      </c>
      <c r="AM445" s="20">
        <f t="shared" si="85"/>
        <v>2.1816307858114099</v>
      </c>
      <c r="AN445" s="20">
        <f t="shared" si="86"/>
        <v>0.28626626037366859</v>
      </c>
      <c r="AO445" s="21">
        <f>IF(head!F$48="S235",235,IF(head!F$48="S275",275,IF(head!F$48="S355",355,IF(head!F$48="S420",420,460))))*AN445*J445/1000</f>
        <v>203.22744363914859</v>
      </c>
      <c r="AP445" s="45" t="str">
        <f t="shared" si="81"/>
        <v>HF CHS 76,1 x 17,5</v>
      </c>
    </row>
    <row r="446" spans="1:42">
      <c r="A446" s="16" t="s">
        <v>543</v>
      </c>
      <c r="B446" s="31">
        <f t="shared" si="82"/>
        <v>210.28626724768526</v>
      </c>
      <c r="C446" s="17">
        <v>76.099999999999994</v>
      </c>
      <c r="D446" s="17"/>
      <c r="E446" s="216" t="s">
        <v>313</v>
      </c>
      <c r="F446" s="17"/>
      <c r="G446" s="17"/>
      <c r="H446" s="35">
        <v>25.290370640112211</v>
      </c>
      <c r="I446" s="18">
        <v>25.773626130050662</v>
      </c>
      <c r="J446" s="18">
        <v>3221.7032662563329</v>
      </c>
      <c r="K446" s="18">
        <v>0.23907520093818324</v>
      </c>
      <c r="L446" s="49">
        <v>1506230.8466855742</v>
      </c>
      <c r="M446" s="19">
        <v>39585.567587005899</v>
      </c>
      <c r="N446" s="19">
        <v>61880.758333333317</v>
      </c>
      <c r="O446" s="50">
        <v>21.622355329611985</v>
      </c>
      <c r="P446" s="19">
        <v>1506230.8466855742</v>
      </c>
      <c r="Q446" s="19">
        <v>39585.567587005899</v>
      </c>
      <c r="R446" s="19">
        <v>61880.758333333317</v>
      </c>
      <c r="S446" s="18">
        <v>21.622355329611985</v>
      </c>
      <c r="T446" s="49">
        <v>3012461.6933711483</v>
      </c>
      <c r="U446" s="223"/>
      <c r="V446" s="104">
        <v>1</v>
      </c>
      <c r="W446" s="105">
        <v>1</v>
      </c>
      <c r="X446" s="105">
        <v>1</v>
      </c>
      <c r="Y446" s="105">
        <v>1</v>
      </c>
      <c r="Z446" s="105">
        <v>1</v>
      </c>
      <c r="AA446" s="106">
        <v>1</v>
      </c>
      <c r="AB446" s="105">
        <v>1</v>
      </c>
      <c r="AC446" s="105">
        <v>1</v>
      </c>
      <c r="AD446" s="105">
        <v>1</v>
      </c>
      <c r="AE446" s="111">
        <v>1</v>
      </c>
      <c r="AF446" s="224">
        <f t="shared" si="83"/>
        <v>74.207703559239391</v>
      </c>
      <c r="AG446" s="221"/>
      <c r="AH446" s="229"/>
      <c r="AI446" s="226"/>
      <c r="AJ446" s="60" t="str">
        <f>IF(head!$F$48="S460","a0","a")</f>
        <v>a</v>
      </c>
      <c r="AK446" s="60">
        <f t="shared" si="84"/>
        <v>0.21</v>
      </c>
      <c r="AL446" s="20">
        <f>IF(head!F$48="S235",235,IF(head!F$48="S275",275,IF(head!F$48="S355",355,IF(head!F$48="S420",420,460))))^0.5*head!$I$40*1000/(S446*3.1416*210000^0.5)</f>
        <v>1.7728536924924232</v>
      </c>
      <c r="AM446" s="20">
        <f t="shared" si="85"/>
        <v>2.236654745203714</v>
      </c>
      <c r="AN446" s="20">
        <f t="shared" si="86"/>
        <v>0.27775220305040565</v>
      </c>
      <c r="AO446" s="21">
        <f>IF(head!F$48="S235",235,IF(head!F$48="S275",275,IF(head!F$48="S355",355,IF(head!F$48="S420",420,460))))*AN446*J446/1000</f>
        <v>210.28626724768526</v>
      </c>
      <c r="AP446" s="45" t="str">
        <f t="shared" si="81"/>
        <v>HF CHS 76,1 x 20</v>
      </c>
    </row>
    <row r="447" spans="1:42">
      <c r="A447" s="16" t="s">
        <v>551</v>
      </c>
      <c r="B447" s="31">
        <f t="shared" si="82"/>
        <v>219.32087698535173</v>
      </c>
      <c r="C447" s="17">
        <v>76.099999999999994</v>
      </c>
      <c r="D447" s="17"/>
      <c r="E447" s="216" t="s">
        <v>315</v>
      </c>
      <c r="F447" s="17"/>
      <c r="G447" s="17"/>
      <c r="H447" s="35">
        <v>27.670205615022823</v>
      </c>
      <c r="I447" s="18">
        <v>28.198935658621984</v>
      </c>
      <c r="J447" s="18">
        <v>3524.866957327748</v>
      </c>
      <c r="K447" s="18">
        <v>0.23907520093818324</v>
      </c>
      <c r="L447" s="49">
        <v>1562930.4149628195</v>
      </c>
      <c r="M447" s="19">
        <v>41075.700787459122</v>
      </c>
      <c r="N447" s="19">
        <v>65610.866666666654</v>
      </c>
      <c r="O447" s="50">
        <v>21.057095003822344</v>
      </c>
      <c r="P447" s="19">
        <v>1562930.4149628195</v>
      </c>
      <c r="Q447" s="19">
        <v>41075.700787459122</v>
      </c>
      <c r="R447" s="19">
        <v>65610.866666666654</v>
      </c>
      <c r="S447" s="18">
        <v>21.057095003822344</v>
      </c>
      <c r="T447" s="49">
        <v>3125860.8299256391</v>
      </c>
      <c r="U447" s="223"/>
      <c r="V447" s="104">
        <v>1</v>
      </c>
      <c r="W447" s="105">
        <v>1</v>
      </c>
      <c r="X447" s="105">
        <v>1</v>
      </c>
      <c r="Y447" s="105">
        <v>1</v>
      </c>
      <c r="Z447" s="105">
        <v>1</v>
      </c>
      <c r="AA447" s="106">
        <v>1</v>
      </c>
      <c r="AB447" s="105">
        <v>1</v>
      </c>
      <c r="AC447" s="105">
        <v>1</v>
      </c>
      <c r="AD447" s="105">
        <v>1</v>
      </c>
      <c r="AE447" s="111">
        <v>1</v>
      </c>
      <c r="AF447" s="224">
        <f t="shared" si="83"/>
        <v>67.82531194295899</v>
      </c>
      <c r="AG447" s="221"/>
      <c r="AH447" s="229"/>
      <c r="AI447" s="226"/>
      <c r="AJ447" s="60" t="str">
        <f>IF(head!$F$48="S460","a0","a")</f>
        <v>a</v>
      </c>
      <c r="AK447" s="60">
        <f t="shared" si="84"/>
        <v>0.21</v>
      </c>
      <c r="AL447" s="20">
        <f>IF(head!F$48="S235",235,IF(head!F$48="S275",275,IF(head!F$48="S355",355,IF(head!F$48="S420",420,460))))^0.5*head!$I$40*1000/(S447*3.1416*210000^0.5)</f>
        <v>1.8204444857910109</v>
      </c>
      <c r="AM447" s="20">
        <f t="shared" si="85"/>
        <v>2.3271557339315052</v>
      </c>
      <c r="AN447" s="20">
        <f t="shared" si="86"/>
        <v>0.2647703697460328</v>
      </c>
      <c r="AO447" s="21">
        <f>IF(head!F$48="S235",235,IF(head!F$48="S275",275,IF(head!F$48="S355",355,IF(head!F$48="S420",420,460))))*AN447*J447/1000</f>
        <v>219.32087698535173</v>
      </c>
      <c r="AP447" s="45" t="str">
        <f t="shared" si="81"/>
        <v>HF CHS 88,9 x 5</v>
      </c>
    </row>
    <row r="448" spans="1:42">
      <c r="A448" s="16" t="s">
        <v>494</v>
      </c>
      <c r="B448" s="31">
        <f t="shared" si="82"/>
        <v>147.41499429302988</v>
      </c>
      <c r="C448" s="17">
        <v>88.9</v>
      </c>
      <c r="D448" s="17"/>
      <c r="E448" s="216" t="s">
        <v>293</v>
      </c>
      <c r="F448" s="17"/>
      <c r="G448" s="17"/>
      <c r="H448" s="35">
        <v>10.345500227720207</v>
      </c>
      <c r="I448" s="18">
        <v>10.543184945447344</v>
      </c>
      <c r="J448" s="18">
        <v>1317.8981181809181</v>
      </c>
      <c r="K448" s="18">
        <v>0.27928758690413263</v>
      </c>
      <c r="L448" s="49">
        <v>1163738.6331793533</v>
      </c>
      <c r="M448" s="19">
        <v>26180.84664070536</v>
      </c>
      <c r="N448" s="19">
        <v>35237.716666666674</v>
      </c>
      <c r="O448" s="50">
        <v>29.715757604341846</v>
      </c>
      <c r="P448" s="19">
        <v>1163738.6331793533</v>
      </c>
      <c r="Q448" s="19">
        <v>26180.84664070536</v>
      </c>
      <c r="R448" s="19">
        <v>35237.716666666674</v>
      </c>
      <c r="S448" s="18">
        <v>29.715757604341846</v>
      </c>
      <c r="T448" s="49">
        <v>2327477.2663587066</v>
      </c>
      <c r="U448" s="223"/>
      <c r="V448" s="104">
        <v>1</v>
      </c>
      <c r="W448" s="105">
        <v>1</v>
      </c>
      <c r="X448" s="105">
        <v>1</v>
      </c>
      <c r="Y448" s="105">
        <v>1</v>
      </c>
      <c r="Z448" s="105">
        <v>1</v>
      </c>
      <c r="AA448" s="106">
        <v>1</v>
      </c>
      <c r="AB448" s="105">
        <v>1</v>
      </c>
      <c r="AC448" s="105">
        <v>1</v>
      </c>
      <c r="AD448" s="105">
        <v>1</v>
      </c>
      <c r="AE448" s="111">
        <v>1</v>
      </c>
      <c r="AF448" s="224">
        <f t="shared" si="83"/>
        <v>211.91895113230041</v>
      </c>
      <c r="AG448" s="221"/>
      <c r="AH448" s="229"/>
      <c r="AI448" s="226"/>
      <c r="AJ448" s="60" t="str">
        <f>IF(head!$F$48="S460","a0","a")</f>
        <v>a</v>
      </c>
      <c r="AK448" s="60">
        <f t="shared" si="84"/>
        <v>0.21</v>
      </c>
      <c r="AL448" s="20">
        <f>IF(head!F$48="S235",235,IF(head!F$48="S275",275,IF(head!F$48="S355",355,IF(head!F$48="S420",420,460))))^0.5*head!$I$40*1000/(S448*3.1416*210000^0.5)</f>
        <v>1.2899981550827044</v>
      </c>
      <c r="AM448" s="20">
        <f t="shared" si="85"/>
        <v>1.4464974263420745</v>
      </c>
      <c r="AN448" s="20">
        <f t="shared" si="86"/>
        <v>0.47598356762304167</v>
      </c>
      <c r="AO448" s="21">
        <f>IF(head!F$48="S235",235,IF(head!F$48="S275",275,IF(head!F$48="S355",355,IF(head!F$48="S420",420,460))))*AN448*J448/1000</f>
        <v>147.41499429302988</v>
      </c>
      <c r="AP448" s="45" t="str">
        <f t="shared" si="81"/>
        <v>HF CHS 88,9 x 5,6</v>
      </c>
    </row>
    <row r="449" spans="1:42">
      <c r="A449" s="16" t="s">
        <v>496</v>
      </c>
      <c r="B449" s="31">
        <f t="shared" si="82"/>
        <v>162.238282012669</v>
      </c>
      <c r="C449" s="17">
        <v>88.9</v>
      </c>
      <c r="D449" s="17"/>
      <c r="E449" s="216" t="s">
        <v>295</v>
      </c>
      <c r="F449" s="17"/>
      <c r="G449" s="17"/>
      <c r="H449" s="35">
        <v>11.504097607215549</v>
      </c>
      <c r="I449" s="18">
        <v>11.723921128372533</v>
      </c>
      <c r="J449" s="18">
        <v>1465.4901410465668</v>
      </c>
      <c r="K449" s="18">
        <v>0.27928758690413263</v>
      </c>
      <c r="L449" s="49">
        <v>1276854.0819537293</v>
      </c>
      <c r="M449" s="19">
        <v>28725.626140691322</v>
      </c>
      <c r="N449" s="19">
        <v>38916.322666666689</v>
      </c>
      <c r="O449" s="50">
        <v>29.517473638507752</v>
      </c>
      <c r="P449" s="19">
        <v>1276854.0819537293</v>
      </c>
      <c r="Q449" s="19">
        <v>28725.626140691322</v>
      </c>
      <c r="R449" s="19">
        <v>38916.322666666689</v>
      </c>
      <c r="S449" s="18">
        <v>29.517473638507752</v>
      </c>
      <c r="T449" s="49">
        <v>2553708.1639074585</v>
      </c>
      <c r="U449" s="223"/>
      <c r="V449" s="104">
        <v>1</v>
      </c>
      <c r="W449" s="105">
        <v>1</v>
      </c>
      <c r="X449" s="105">
        <v>1</v>
      </c>
      <c r="Y449" s="105">
        <v>1</v>
      </c>
      <c r="Z449" s="105">
        <v>1</v>
      </c>
      <c r="AA449" s="106">
        <v>1</v>
      </c>
      <c r="AB449" s="105">
        <v>1</v>
      </c>
      <c r="AC449" s="105">
        <v>1</v>
      </c>
      <c r="AD449" s="105">
        <v>1</v>
      </c>
      <c r="AE449" s="111">
        <v>1</v>
      </c>
      <c r="AF449" s="224">
        <f t="shared" si="83"/>
        <v>190.57623049219688</v>
      </c>
      <c r="AG449" s="221"/>
      <c r="AH449" s="229"/>
      <c r="AI449" s="226"/>
      <c r="AJ449" s="60" t="str">
        <f>IF(head!$F$48="S460","a0","a")</f>
        <v>a</v>
      </c>
      <c r="AK449" s="60">
        <f t="shared" si="84"/>
        <v>0.21</v>
      </c>
      <c r="AL449" s="20">
        <f>IF(head!F$48="S235",235,IF(head!F$48="S275",275,IF(head!F$48="S355",355,IF(head!F$48="S420",420,460))))^0.5*head!$I$40*1000/(S449*3.1416*210000^0.5)</f>
        <v>1.2986637324028032</v>
      </c>
      <c r="AM449" s="20">
        <f t="shared" si="85"/>
        <v>1.4586234368314841</v>
      </c>
      <c r="AN449" s="20">
        <f t="shared" si="86"/>
        <v>0.47108857903744839</v>
      </c>
      <c r="AO449" s="21">
        <f>IF(head!F$48="S235",235,IF(head!F$48="S275",275,IF(head!F$48="S355",355,IF(head!F$48="S420",420,460))))*AN449*J449/1000</f>
        <v>162.238282012669</v>
      </c>
      <c r="AP449" s="45" t="str">
        <f t="shared" si="81"/>
        <v>HF CHS 88,9 x 6,3</v>
      </c>
    </row>
    <row r="450" spans="1:42">
      <c r="A450" s="16" t="s">
        <v>499</v>
      </c>
      <c r="B450" s="31">
        <f t="shared" si="82"/>
        <v>178.80617804537746</v>
      </c>
      <c r="C450" s="17">
        <v>88.9</v>
      </c>
      <c r="D450" s="17"/>
      <c r="E450" s="216" t="s">
        <v>297</v>
      </c>
      <c r="F450" s="17"/>
      <c r="G450" s="17"/>
      <c r="H450" s="35">
        <v>12.83335258283919</v>
      </c>
      <c r="I450" s="18">
        <v>13.078575880600448</v>
      </c>
      <c r="J450" s="18">
        <v>1634.8219850750561</v>
      </c>
      <c r="K450" s="18">
        <v>0.27928758690413263</v>
      </c>
      <c r="L450" s="49">
        <v>1402360.5164347901</v>
      </c>
      <c r="M450" s="19">
        <v>31549.167973786054</v>
      </c>
      <c r="N450" s="19">
        <v>43066.737000000001</v>
      </c>
      <c r="O450" s="50">
        <v>29.288329587055664</v>
      </c>
      <c r="P450" s="19">
        <v>1402360.5164347901</v>
      </c>
      <c r="Q450" s="19">
        <v>31549.167973786054</v>
      </c>
      <c r="R450" s="19">
        <v>43066.737000000001</v>
      </c>
      <c r="S450" s="18">
        <v>29.288329587055664</v>
      </c>
      <c r="T450" s="49">
        <v>2804721.0328695802</v>
      </c>
      <c r="U450" s="223"/>
      <c r="V450" s="104">
        <v>1</v>
      </c>
      <c r="W450" s="105">
        <v>1</v>
      </c>
      <c r="X450" s="105">
        <v>1</v>
      </c>
      <c r="Y450" s="105">
        <v>1</v>
      </c>
      <c r="Z450" s="105">
        <v>1</v>
      </c>
      <c r="AA450" s="106">
        <v>1</v>
      </c>
      <c r="AB450" s="105">
        <v>1</v>
      </c>
      <c r="AC450" s="105">
        <v>1</v>
      </c>
      <c r="AD450" s="105">
        <v>1</v>
      </c>
      <c r="AE450" s="111">
        <v>1</v>
      </c>
      <c r="AF450" s="224">
        <f t="shared" si="83"/>
        <v>170.83669626042513</v>
      </c>
      <c r="AG450" s="221"/>
      <c r="AH450" s="229"/>
      <c r="AI450" s="226"/>
      <c r="AJ450" s="60" t="str">
        <f>IF(head!$F$48="S460","a0","a")</f>
        <v>a</v>
      </c>
      <c r="AK450" s="60">
        <f t="shared" si="84"/>
        <v>0.21</v>
      </c>
      <c r="AL450" s="20">
        <f>IF(head!F$48="S235",235,IF(head!F$48="S275",275,IF(head!F$48="S355",355,IF(head!F$48="S420",420,460))))^0.5*head!$I$40*1000/(S450*3.1416*210000^0.5)</f>
        <v>1.3088241298482139</v>
      </c>
      <c r="AM450" s="20">
        <f t="shared" si="85"/>
        <v>1.4729368350705296</v>
      </c>
      <c r="AN450" s="20">
        <f t="shared" si="86"/>
        <v>0.46541908558298012</v>
      </c>
      <c r="AO450" s="21">
        <f>IF(head!F$48="S235",235,IF(head!F$48="S275",275,IF(head!F$48="S355",355,IF(head!F$48="S420",420,460))))*AN450*J450/1000</f>
        <v>178.80617804537746</v>
      </c>
      <c r="AP450" s="45" t="str">
        <f t="shared" si="81"/>
        <v>HF CHS 88,9 x 7,1</v>
      </c>
    </row>
    <row r="451" spans="1:42">
      <c r="A451" s="16" t="s">
        <v>503</v>
      </c>
      <c r="B451" s="31">
        <f t="shared" si="82"/>
        <v>196.80693088982312</v>
      </c>
      <c r="C451" s="17">
        <v>88.9</v>
      </c>
      <c r="D451" s="17"/>
      <c r="E451" s="216" t="s">
        <v>299</v>
      </c>
      <c r="F451" s="17"/>
      <c r="G451" s="17"/>
      <c r="H451" s="35">
        <v>14.322907323612263</v>
      </c>
      <c r="I451" s="18">
        <v>14.596593450815044</v>
      </c>
      <c r="J451" s="18">
        <v>1824.5741813518807</v>
      </c>
      <c r="K451" s="18">
        <v>0.27928758690413263</v>
      </c>
      <c r="L451" s="49">
        <v>1537580.0662138637</v>
      </c>
      <c r="M451" s="19">
        <v>34591.227586363631</v>
      </c>
      <c r="N451" s="19">
        <v>47627.107666666692</v>
      </c>
      <c r="O451" s="50">
        <v>29.02940319744793</v>
      </c>
      <c r="P451" s="19">
        <v>1537580.0662138637</v>
      </c>
      <c r="Q451" s="19">
        <v>34591.227586363631</v>
      </c>
      <c r="R451" s="19">
        <v>47627.107666666692</v>
      </c>
      <c r="S451" s="18">
        <v>29.02940319744793</v>
      </c>
      <c r="T451" s="49">
        <v>3075160.1324277273</v>
      </c>
      <c r="U451" s="223"/>
      <c r="V451" s="104">
        <v>1</v>
      </c>
      <c r="W451" s="105">
        <v>1</v>
      </c>
      <c r="X451" s="105">
        <v>1</v>
      </c>
      <c r="Y451" s="105">
        <v>1</v>
      </c>
      <c r="Z451" s="105">
        <v>1</v>
      </c>
      <c r="AA451" s="106">
        <v>1</v>
      </c>
      <c r="AB451" s="105">
        <v>1</v>
      </c>
      <c r="AC451" s="105">
        <v>1</v>
      </c>
      <c r="AD451" s="105">
        <v>1</v>
      </c>
      <c r="AE451" s="111">
        <v>1</v>
      </c>
      <c r="AF451" s="224">
        <f t="shared" si="83"/>
        <v>153.07000929784078</v>
      </c>
      <c r="AG451" s="221"/>
      <c r="AH451" s="229"/>
      <c r="AI451" s="226"/>
      <c r="AJ451" s="60" t="str">
        <f>IF(head!$F$48="S460","a0","a")</f>
        <v>a</v>
      </c>
      <c r="AK451" s="60">
        <f t="shared" si="84"/>
        <v>0.21</v>
      </c>
      <c r="AL451" s="20">
        <f>IF(head!F$48="S235",235,IF(head!F$48="S275",275,IF(head!F$48="S355",355,IF(head!F$48="S420",420,460))))^0.5*head!$I$40*1000/(S451*3.1416*210000^0.5)</f>
        <v>1.3204981248066385</v>
      </c>
      <c r="AM451" s="20">
        <f t="shared" si="85"/>
        <v>1.4895099519136212</v>
      </c>
      <c r="AN451" s="20">
        <f t="shared" si="86"/>
        <v>0.45899822008788427</v>
      </c>
      <c r="AO451" s="21">
        <f>IF(head!F$48="S235",235,IF(head!F$48="S275",275,IF(head!F$48="S355",355,IF(head!F$48="S420",420,460))))*AN451*J451/1000</f>
        <v>196.80693088982312</v>
      </c>
      <c r="AP451" s="45" t="str">
        <f t="shared" si="81"/>
        <v>HF CHS 88,9 x 8</v>
      </c>
    </row>
    <row r="452" spans="1:42">
      <c r="A452" s="16" t="s">
        <v>510</v>
      </c>
      <c r="B452" s="31">
        <f t="shared" si="82"/>
        <v>215.90143414580152</v>
      </c>
      <c r="C452" s="17">
        <v>88.9</v>
      </c>
      <c r="D452" s="17"/>
      <c r="E452" s="216" t="s">
        <v>301</v>
      </c>
      <c r="F452" s="17"/>
      <c r="G452" s="17"/>
      <c r="H452" s="35">
        <v>15.960924308416018</v>
      </c>
      <c r="I452" s="18">
        <v>16.265910123226515</v>
      </c>
      <c r="J452" s="18">
        <v>2033.2387654033143</v>
      </c>
      <c r="K452" s="18">
        <v>0.27928758690413263</v>
      </c>
      <c r="L452" s="49">
        <v>1679661.0856481346</v>
      </c>
      <c r="M452" s="19">
        <v>37787.650970711678</v>
      </c>
      <c r="N452" s="19">
        <v>52529.146666666682</v>
      </c>
      <c r="O452" s="50">
        <v>28.74197714145636</v>
      </c>
      <c r="P452" s="19">
        <v>1679661.0856481346</v>
      </c>
      <c r="Q452" s="19">
        <v>37787.650970711678</v>
      </c>
      <c r="R452" s="19">
        <v>52529.146666666682</v>
      </c>
      <c r="S452" s="18">
        <v>28.74197714145636</v>
      </c>
      <c r="T452" s="49">
        <v>3359322.1712962692</v>
      </c>
      <c r="U452" s="223"/>
      <c r="V452" s="104">
        <v>1</v>
      </c>
      <c r="W452" s="105">
        <v>1</v>
      </c>
      <c r="X452" s="105">
        <v>1</v>
      </c>
      <c r="Y452" s="105">
        <v>1</v>
      </c>
      <c r="Z452" s="105">
        <v>1</v>
      </c>
      <c r="AA452" s="106">
        <v>1</v>
      </c>
      <c r="AB452" s="105">
        <v>1</v>
      </c>
      <c r="AC452" s="105">
        <v>1</v>
      </c>
      <c r="AD452" s="105">
        <v>1</v>
      </c>
      <c r="AE452" s="111">
        <v>1</v>
      </c>
      <c r="AF452" s="224">
        <f t="shared" si="83"/>
        <v>137.36093943139679</v>
      </c>
      <c r="AG452" s="221"/>
      <c r="AH452" s="229"/>
      <c r="AI452" s="226"/>
      <c r="AJ452" s="60" t="str">
        <f>IF(head!$F$48="S460","a0","a")</f>
        <v>a</v>
      </c>
      <c r="AK452" s="60">
        <f t="shared" si="84"/>
        <v>0.21</v>
      </c>
      <c r="AL452" s="20">
        <f>IF(head!F$48="S235",235,IF(head!F$48="S275",275,IF(head!F$48="S355",355,IF(head!F$48="S420",420,460))))^0.5*head!$I$40*1000/(S452*3.1416*210000^0.5)</f>
        <v>1.3337033947882222</v>
      </c>
      <c r="AM452" s="20">
        <f t="shared" si="85"/>
        <v>1.5084212290875776</v>
      </c>
      <c r="AN452" s="20">
        <f t="shared" si="86"/>
        <v>0.45185519902340199</v>
      </c>
      <c r="AO452" s="21">
        <f>IF(head!F$48="S235",235,IF(head!F$48="S275",275,IF(head!F$48="S355",355,IF(head!F$48="S420",420,460))))*AN452*J452/1000</f>
        <v>215.90143414580152</v>
      </c>
      <c r="AP452" s="45" t="str">
        <f t="shared" si="81"/>
        <v>HF CHS 88,9 x 8,8</v>
      </c>
    </row>
    <row r="453" spans="1:42">
      <c r="A453" s="16" t="s">
        <v>515</v>
      </c>
      <c r="B453" s="31">
        <f t="shared" si="82"/>
        <v>231.87885548355874</v>
      </c>
      <c r="C453" s="17">
        <v>88.9</v>
      </c>
      <c r="D453" s="17"/>
      <c r="E453" s="216" t="s">
        <v>303</v>
      </c>
      <c r="F453" s="17"/>
      <c r="G453" s="17"/>
      <c r="H453" s="35">
        <v>17.383399762849628</v>
      </c>
      <c r="I453" s="18">
        <v>17.715566637298984</v>
      </c>
      <c r="J453" s="18">
        <v>2214.4458296623729</v>
      </c>
      <c r="K453" s="18">
        <v>0.27928758690413263</v>
      </c>
      <c r="L453" s="49">
        <v>1797424.1590776425</v>
      </c>
      <c r="M453" s="19">
        <v>40436.988955627501</v>
      </c>
      <c r="N453" s="19">
        <v>56688.045333333335</v>
      </c>
      <c r="O453" s="50">
        <v>28.490020182513039</v>
      </c>
      <c r="P453" s="19">
        <v>1797424.1590776425</v>
      </c>
      <c r="Q453" s="19">
        <v>40436.988955627501</v>
      </c>
      <c r="R453" s="19">
        <v>56688.045333333335</v>
      </c>
      <c r="S453" s="18">
        <v>28.490020182513039</v>
      </c>
      <c r="T453" s="49">
        <v>3594848.318155285</v>
      </c>
      <c r="U453" s="223"/>
      <c r="V453" s="104">
        <v>1</v>
      </c>
      <c r="W453" s="105">
        <v>1</v>
      </c>
      <c r="X453" s="105">
        <v>1</v>
      </c>
      <c r="Y453" s="105">
        <v>1</v>
      </c>
      <c r="Z453" s="105">
        <v>1</v>
      </c>
      <c r="AA453" s="106">
        <v>1</v>
      </c>
      <c r="AB453" s="105">
        <v>1</v>
      </c>
      <c r="AC453" s="105">
        <v>1</v>
      </c>
      <c r="AD453" s="105">
        <v>1</v>
      </c>
      <c r="AE453" s="111">
        <v>1</v>
      </c>
      <c r="AF453" s="224">
        <f t="shared" si="83"/>
        <v>126.12075814323011</v>
      </c>
      <c r="AG453" s="221"/>
      <c r="AH453" s="229"/>
      <c r="AI453" s="226"/>
      <c r="AJ453" s="60" t="str">
        <f>IF(head!$F$48="S460","a0","a")</f>
        <v>a</v>
      </c>
      <c r="AK453" s="60">
        <f t="shared" si="84"/>
        <v>0.21</v>
      </c>
      <c r="AL453" s="20">
        <f>IF(head!F$48="S235",235,IF(head!F$48="S275",275,IF(head!F$48="S355",355,IF(head!F$48="S420",420,460))))^0.5*head!$I$40*1000/(S453*3.1416*210000^0.5)</f>
        <v>1.3454982566145919</v>
      </c>
      <c r="AM453" s="20">
        <f t="shared" si="85"/>
        <v>1.5254600962209852</v>
      </c>
      <c r="AN453" s="20">
        <f t="shared" si="86"/>
        <v>0.44558260164035313</v>
      </c>
      <c r="AO453" s="21">
        <f>IF(head!F$48="S235",235,IF(head!F$48="S275",275,IF(head!F$48="S355",355,IF(head!F$48="S420",420,460))))*AN453*J453/1000</f>
        <v>231.87885548355874</v>
      </c>
      <c r="AP453" s="45" t="str">
        <f t="shared" si="81"/>
        <v>HF CHS 88,9 x 10</v>
      </c>
    </row>
    <row r="454" spans="1:42">
      <c r="A454" s="16" t="s">
        <v>521</v>
      </c>
      <c r="B454" s="31">
        <f t="shared" si="82"/>
        <v>254.15545799916487</v>
      </c>
      <c r="C454" s="17">
        <v>88.9</v>
      </c>
      <c r="D454" s="17"/>
      <c r="E454" s="216" t="s">
        <v>305</v>
      </c>
      <c r="F454" s="17"/>
      <c r="G454" s="17"/>
      <c r="H454" s="35">
        <v>19.457925338906421</v>
      </c>
      <c r="I454" s="18">
        <v>19.829732829458774</v>
      </c>
      <c r="J454" s="18">
        <v>2478.7166036823469</v>
      </c>
      <c r="K454" s="18">
        <v>0.27928758690413263</v>
      </c>
      <c r="L454" s="49">
        <v>1959800.3810972027</v>
      </c>
      <c r="M454" s="19">
        <v>44089.997325021432</v>
      </c>
      <c r="N454" s="19">
        <v>62585.433333333349</v>
      </c>
      <c r="O454" s="50">
        <v>28.118521476066274</v>
      </c>
      <c r="P454" s="19">
        <v>1959800.3810972027</v>
      </c>
      <c r="Q454" s="19">
        <v>44089.997325021432</v>
      </c>
      <c r="R454" s="19">
        <v>62585.433333333349</v>
      </c>
      <c r="S454" s="18">
        <v>28.118521476066274</v>
      </c>
      <c r="T454" s="49">
        <v>3919600.7621944053</v>
      </c>
      <c r="U454" s="223"/>
      <c r="V454" s="104">
        <v>1</v>
      </c>
      <c r="W454" s="105">
        <v>1</v>
      </c>
      <c r="X454" s="105">
        <v>1</v>
      </c>
      <c r="Y454" s="105">
        <v>1</v>
      </c>
      <c r="Z454" s="105">
        <v>1</v>
      </c>
      <c r="AA454" s="106">
        <v>1</v>
      </c>
      <c r="AB454" s="105">
        <v>1</v>
      </c>
      <c r="AC454" s="105">
        <v>1</v>
      </c>
      <c r="AD454" s="105">
        <v>1</v>
      </c>
      <c r="AE454" s="111">
        <v>1</v>
      </c>
      <c r="AF454" s="224">
        <f t="shared" si="83"/>
        <v>112.67427122940431</v>
      </c>
      <c r="AG454" s="221"/>
      <c r="AH454" s="229"/>
      <c r="AI454" s="226"/>
      <c r="AJ454" s="60" t="str">
        <f>IF(head!$F$48="S460","a0","a")</f>
        <v>a</v>
      </c>
      <c r="AK454" s="60">
        <f t="shared" si="84"/>
        <v>0.21</v>
      </c>
      <c r="AL454" s="20">
        <f>IF(head!F$48="S235",235,IF(head!F$48="S275",275,IF(head!F$48="S355",355,IF(head!F$48="S420",420,460))))^0.5*head!$I$40*1000/(S454*3.1416*210000^0.5)</f>
        <v>1.3632748264916446</v>
      </c>
      <c r="AM454" s="20">
        <f t="shared" si="85"/>
        <v>1.5514029830545344</v>
      </c>
      <c r="AN454" s="20">
        <f t="shared" si="86"/>
        <v>0.43631957990833192</v>
      </c>
      <c r="AO454" s="21">
        <f>IF(head!F$48="S235",235,IF(head!F$48="S275",275,IF(head!F$48="S355",355,IF(head!F$48="S420",420,460))))*AN454*J454/1000</f>
        <v>254.15545799916487</v>
      </c>
      <c r="AP454" s="45" t="str">
        <f t="shared" si="81"/>
        <v>HF CHS 88,9 x 12,5</v>
      </c>
    </row>
    <row r="455" spans="1:42">
      <c r="A455" s="16" t="s">
        <v>538</v>
      </c>
      <c r="B455" s="31">
        <f t="shared" si="82"/>
        <v>294.46030842108081</v>
      </c>
      <c r="C455" s="17">
        <v>88.9</v>
      </c>
      <c r="D455" s="17"/>
      <c r="E455" s="216" t="s">
        <v>307</v>
      </c>
      <c r="F455" s="17"/>
      <c r="G455" s="17"/>
      <c r="H455" s="35">
        <v>23.551734725799282</v>
      </c>
      <c r="I455" s="18">
        <v>24.001767873426019</v>
      </c>
      <c r="J455" s="18">
        <v>3000.2209841782524</v>
      </c>
      <c r="K455" s="18">
        <v>0.27928758690413263</v>
      </c>
      <c r="L455" s="49">
        <v>2247619.3005733681</v>
      </c>
      <c r="M455" s="19">
        <v>50565.11362369782</v>
      </c>
      <c r="N455" s="19">
        <v>73613.041666666686</v>
      </c>
      <c r="O455" s="50">
        <v>27.370627504681</v>
      </c>
      <c r="P455" s="19">
        <v>2247619.3005733681</v>
      </c>
      <c r="Q455" s="19">
        <v>50565.11362369782</v>
      </c>
      <c r="R455" s="19">
        <v>73613.041666666686</v>
      </c>
      <c r="S455" s="18">
        <v>27.370627504681</v>
      </c>
      <c r="T455" s="49">
        <v>4495238.6011467362</v>
      </c>
      <c r="U455" s="223"/>
      <c r="V455" s="104">
        <v>1</v>
      </c>
      <c r="W455" s="105">
        <v>1</v>
      </c>
      <c r="X455" s="105">
        <v>1</v>
      </c>
      <c r="Y455" s="105">
        <v>1</v>
      </c>
      <c r="Z455" s="105">
        <v>1</v>
      </c>
      <c r="AA455" s="106">
        <v>1</v>
      </c>
      <c r="AB455" s="105">
        <v>1</v>
      </c>
      <c r="AC455" s="105">
        <v>1</v>
      </c>
      <c r="AD455" s="105">
        <v>1</v>
      </c>
      <c r="AE455" s="111">
        <v>1</v>
      </c>
      <c r="AF455" s="224">
        <f t="shared" si="83"/>
        <v>93.089005235602102</v>
      </c>
      <c r="AG455" s="221"/>
      <c r="AH455" s="229"/>
      <c r="AI455" s="226"/>
      <c r="AJ455" s="60" t="str">
        <f>IF(head!$F$48="S460","a0","a")</f>
        <v>a</v>
      </c>
      <c r="AK455" s="60">
        <f t="shared" si="84"/>
        <v>0.21</v>
      </c>
      <c r="AL455" s="20">
        <f>IF(head!F$48="S235",235,IF(head!F$48="S275",275,IF(head!F$48="S355",355,IF(head!F$48="S420",420,460))))^0.5*head!$I$40*1000/(S455*3.1416*210000^0.5)</f>
        <v>1.4005258914845842</v>
      </c>
      <c r="AM455" s="20">
        <f t="shared" si="85"/>
        <v>1.6067916049652258</v>
      </c>
      <c r="AN455" s="20">
        <f t="shared" si="86"/>
        <v>0.41764343214507355</v>
      </c>
      <c r="AO455" s="21">
        <f>IF(head!F$48="S235",235,IF(head!F$48="S275",275,IF(head!F$48="S355",355,IF(head!F$48="S420",420,460))))*AN455*J455/1000</f>
        <v>294.46030842108081</v>
      </c>
      <c r="AP455" s="45" t="str">
        <f t="shared" si="81"/>
        <v>HF CHS 88,9 x 16</v>
      </c>
    </row>
    <row r="456" spans="1:42">
      <c r="A456" s="16" t="s">
        <v>554</v>
      </c>
      <c r="B456" s="31">
        <f t="shared" si="82"/>
        <v>338.5158296169144</v>
      </c>
      <c r="C456" s="17">
        <v>88.9</v>
      </c>
      <c r="D456" s="17"/>
      <c r="E456" s="216" t="s">
        <v>311</v>
      </c>
      <c r="F456" s="17"/>
      <c r="G456" s="17"/>
      <c r="H456" s="35">
        <v>28.765176318505009</v>
      </c>
      <c r="I456" s="18">
        <v>29.31482936917708</v>
      </c>
      <c r="J456" s="18">
        <v>3664.3536711471352</v>
      </c>
      <c r="K456" s="18">
        <v>0.27928758690413263</v>
      </c>
      <c r="L456" s="49">
        <v>2551494.0416618395</v>
      </c>
      <c r="M456" s="19">
        <v>57401.440757296725</v>
      </c>
      <c r="N456" s="19">
        <v>86395.893333333341</v>
      </c>
      <c r="O456" s="50">
        <v>26.387520724766851</v>
      </c>
      <c r="P456" s="19">
        <v>2551494.0416618395</v>
      </c>
      <c r="Q456" s="19">
        <v>57401.440757296725</v>
      </c>
      <c r="R456" s="19">
        <v>86395.893333333341</v>
      </c>
      <c r="S456" s="18">
        <v>26.387520724766851</v>
      </c>
      <c r="T456" s="49">
        <v>5102988.0833236789</v>
      </c>
      <c r="U456" s="223"/>
      <c r="V456" s="104">
        <v>1</v>
      </c>
      <c r="W456" s="105">
        <v>1</v>
      </c>
      <c r="X456" s="105">
        <v>1</v>
      </c>
      <c r="Y456" s="105">
        <v>1</v>
      </c>
      <c r="Z456" s="105">
        <v>1</v>
      </c>
      <c r="AA456" s="106">
        <v>1</v>
      </c>
      <c r="AB456" s="105">
        <v>1</v>
      </c>
      <c r="AC456" s="105">
        <v>1</v>
      </c>
      <c r="AD456" s="105">
        <v>1</v>
      </c>
      <c r="AE456" s="111">
        <v>1</v>
      </c>
      <c r="AF456" s="224">
        <f t="shared" si="83"/>
        <v>76.217421124828519</v>
      </c>
      <c r="AG456" s="221"/>
      <c r="AH456" s="229"/>
      <c r="AI456" s="226"/>
      <c r="AJ456" s="60" t="str">
        <f>IF(head!$F$48="S460","a0","a")</f>
        <v>a</v>
      </c>
      <c r="AK456" s="60">
        <f t="shared" si="84"/>
        <v>0.21</v>
      </c>
      <c r="AL456" s="20">
        <f>IF(head!F$48="S235",235,IF(head!F$48="S275",275,IF(head!F$48="S355",355,IF(head!F$48="S420",420,460))))^0.5*head!$I$40*1000/(S456*3.1416*210000^0.5)</f>
        <v>1.4527045904129565</v>
      </c>
      <c r="AM456" s="20">
        <f t="shared" si="85"/>
        <v>1.6867092954967982</v>
      </c>
      <c r="AN456" s="20">
        <f t="shared" si="86"/>
        <v>0.39310967806661512</v>
      </c>
      <c r="AO456" s="21">
        <f>IF(head!F$48="S235",235,IF(head!F$48="S275",275,IF(head!F$48="S355",355,IF(head!F$48="S420",420,460))))*AN456*J456/1000</f>
        <v>338.5158296169144</v>
      </c>
      <c r="AP456" s="45" t="str">
        <f t="shared" si="81"/>
        <v>HF CHS 88,9 x 17,5</v>
      </c>
    </row>
    <row r="457" spans="1:42">
      <c r="A457" s="16" t="s">
        <v>560</v>
      </c>
      <c r="B457" s="31">
        <f t="shared" si="82"/>
        <v>353.52865250382979</v>
      </c>
      <c r="C457" s="17">
        <v>88.9</v>
      </c>
      <c r="D457" s="17"/>
      <c r="E457" s="216" t="s">
        <v>313</v>
      </c>
      <c r="F457" s="17"/>
      <c r="G457" s="17"/>
      <c r="H457" s="35">
        <v>30.814547162184503</v>
      </c>
      <c r="I457" s="18">
        <v>31.403360165283569</v>
      </c>
      <c r="J457" s="18">
        <v>3925.4200206604464</v>
      </c>
      <c r="K457" s="18">
        <v>0.27928758690413263</v>
      </c>
      <c r="L457" s="49">
        <v>2651724.2662316752</v>
      </c>
      <c r="M457" s="19">
        <v>59656.338947844204</v>
      </c>
      <c r="N457" s="19">
        <v>91000.75833333336</v>
      </c>
      <c r="O457" s="50">
        <v>25.990887826313291</v>
      </c>
      <c r="P457" s="19">
        <v>2651724.2662316752</v>
      </c>
      <c r="Q457" s="19">
        <v>59656.338947844204</v>
      </c>
      <c r="R457" s="19">
        <v>91000.75833333336</v>
      </c>
      <c r="S457" s="18">
        <v>25.990887826313291</v>
      </c>
      <c r="T457" s="49">
        <v>5303448.5324633503</v>
      </c>
      <c r="U457" s="223"/>
      <c r="V457" s="104">
        <v>1</v>
      </c>
      <c r="W457" s="105">
        <v>1</v>
      </c>
      <c r="X457" s="105">
        <v>1</v>
      </c>
      <c r="Y457" s="105">
        <v>1</v>
      </c>
      <c r="Z457" s="105">
        <v>1</v>
      </c>
      <c r="AA457" s="106">
        <v>1</v>
      </c>
      <c r="AB457" s="105">
        <v>1</v>
      </c>
      <c r="AC457" s="105">
        <v>1</v>
      </c>
      <c r="AD457" s="105">
        <v>1</v>
      </c>
      <c r="AE457" s="111">
        <v>1</v>
      </c>
      <c r="AF457" s="224">
        <f t="shared" si="83"/>
        <v>71.148459383753504</v>
      </c>
      <c r="AG457" s="221"/>
      <c r="AH457" s="229"/>
      <c r="AI457" s="226"/>
      <c r="AJ457" s="60" t="str">
        <f>IF(head!$F$48="S460","a0","a")</f>
        <v>a</v>
      </c>
      <c r="AK457" s="60">
        <f t="shared" si="84"/>
        <v>0.21</v>
      </c>
      <c r="AL457" s="20">
        <f>IF(head!F$48="S235",235,IF(head!F$48="S275",275,IF(head!F$48="S355",355,IF(head!F$48="S420",420,460))))^0.5*head!$I$40*1000/(S457*3.1416*210000^0.5)</f>
        <v>1.4748735303946428</v>
      </c>
      <c r="AM457" s="20">
        <f t="shared" si="85"/>
        <v>1.7214876860208159</v>
      </c>
      <c r="AN457" s="20">
        <f t="shared" si="86"/>
        <v>0.38323981555584941</v>
      </c>
      <c r="AO457" s="21">
        <f>IF(head!F$48="S235",235,IF(head!F$48="S275",275,IF(head!F$48="S355",355,IF(head!F$48="S420",420,460))))*AN457*J457/1000</f>
        <v>353.52865250382979</v>
      </c>
      <c r="AP457" s="45" t="str">
        <f t="shared" si="81"/>
        <v>HF CHS 88,9 x 20</v>
      </c>
    </row>
    <row r="458" spans="1:42">
      <c r="A458" s="16" t="s">
        <v>569</v>
      </c>
      <c r="B458" s="31">
        <f t="shared" si="82"/>
        <v>374.10864120823891</v>
      </c>
      <c r="C458" s="17">
        <v>88.9</v>
      </c>
      <c r="D458" s="17"/>
      <c r="E458" s="216" t="s">
        <v>315</v>
      </c>
      <c r="F458" s="17"/>
      <c r="G458" s="17"/>
      <c r="H458" s="35">
        <v>33.983550211676864</v>
      </c>
      <c r="I458" s="18">
        <v>34.632917413173871</v>
      </c>
      <c r="J458" s="18">
        <v>4329.1146766467346</v>
      </c>
      <c r="K458" s="18">
        <v>0.27928758690413263</v>
      </c>
      <c r="L458" s="49">
        <v>2785357.7943478557</v>
      </c>
      <c r="M458" s="19">
        <v>62662.71753313511</v>
      </c>
      <c r="N458" s="19">
        <v>97610.866666666698</v>
      </c>
      <c r="O458" s="50">
        <v>25.365355309949834</v>
      </c>
      <c r="P458" s="19">
        <v>2785357.7943478557</v>
      </c>
      <c r="Q458" s="19">
        <v>62662.71753313511</v>
      </c>
      <c r="R458" s="19">
        <v>97610.866666666698</v>
      </c>
      <c r="S458" s="18">
        <v>25.365355309949834</v>
      </c>
      <c r="T458" s="49">
        <v>5570715.5886957115</v>
      </c>
      <c r="U458" s="223"/>
      <c r="V458" s="104">
        <v>1</v>
      </c>
      <c r="W458" s="105">
        <v>1</v>
      </c>
      <c r="X458" s="105">
        <v>1</v>
      </c>
      <c r="Y458" s="105">
        <v>1</v>
      </c>
      <c r="Z458" s="105">
        <v>1</v>
      </c>
      <c r="AA458" s="106">
        <v>1</v>
      </c>
      <c r="AB458" s="105">
        <v>1</v>
      </c>
      <c r="AC458" s="105">
        <v>1</v>
      </c>
      <c r="AD458" s="105">
        <v>1</v>
      </c>
      <c r="AE458" s="111">
        <v>1</v>
      </c>
      <c r="AF458" s="224">
        <f t="shared" si="83"/>
        <v>64.513788098693766</v>
      </c>
      <c r="AG458" s="221"/>
      <c r="AH458" s="229"/>
      <c r="AI458" s="226"/>
      <c r="AJ458" s="60" t="str">
        <f>IF(head!$F$48="S460","a0","a")</f>
        <v>a</v>
      </c>
      <c r="AK458" s="60">
        <f t="shared" si="84"/>
        <v>0.21</v>
      </c>
      <c r="AL458" s="20">
        <f>IF(head!F$48="S235",235,IF(head!F$48="S275",275,IF(head!F$48="S355",355,IF(head!F$48="S420",420,460))))^0.5*head!$I$40*1000/(S458*3.1416*210000^0.5)</f>
        <v>1.5112452405288874</v>
      </c>
      <c r="AM458" s="20">
        <f t="shared" si="85"/>
        <v>1.7796118387661406</v>
      </c>
      <c r="AN458" s="20">
        <f t="shared" si="86"/>
        <v>0.36773146096213177</v>
      </c>
      <c r="AO458" s="21">
        <f>IF(head!F$48="S235",235,IF(head!F$48="S275",275,IF(head!F$48="S355",355,IF(head!F$48="S420",420,460))))*AN458*J458/1000</f>
        <v>374.10864120823891</v>
      </c>
      <c r="AP458" s="45" t="str">
        <f t="shared" si="81"/>
        <v>HF CHS 101,6 x 5</v>
      </c>
    </row>
    <row r="459" spans="1:42">
      <c r="A459" s="16" t="s">
        <v>497</v>
      </c>
      <c r="B459" s="31">
        <f t="shared" si="82"/>
        <v>207.4606024655902</v>
      </c>
      <c r="C459" s="17">
        <v>101.6</v>
      </c>
      <c r="D459" s="17"/>
      <c r="E459" s="216" t="s">
        <v>293</v>
      </c>
      <c r="F459" s="17"/>
      <c r="G459" s="17"/>
      <c r="H459" s="35">
        <v>11.911505625718378</v>
      </c>
      <c r="I459" s="18">
        <v>12.139114013470959</v>
      </c>
      <c r="J459" s="18">
        <v>1517.38925168387</v>
      </c>
      <c r="K459" s="18">
        <v>0.31918581360472298</v>
      </c>
      <c r="L459" s="49">
        <v>1774692.947091904</v>
      </c>
      <c r="M459" s="19">
        <v>34934.900533305197</v>
      </c>
      <c r="N459" s="19">
        <v>46699.466666666674</v>
      </c>
      <c r="O459" s="50">
        <v>34.198976592874828</v>
      </c>
      <c r="P459" s="19">
        <v>1774692.947091904</v>
      </c>
      <c r="Q459" s="19">
        <v>34934.900533305197</v>
      </c>
      <c r="R459" s="19">
        <v>46699.466666666674</v>
      </c>
      <c r="S459" s="18">
        <v>34.198976592874828</v>
      </c>
      <c r="T459" s="49">
        <v>3549385.894183808</v>
      </c>
      <c r="U459" s="223"/>
      <c r="V459" s="104">
        <v>1</v>
      </c>
      <c r="W459" s="105">
        <v>1</v>
      </c>
      <c r="X459" s="105">
        <v>1</v>
      </c>
      <c r="Y459" s="105">
        <v>1</v>
      </c>
      <c r="Z459" s="105">
        <v>1</v>
      </c>
      <c r="AA459" s="106">
        <v>1</v>
      </c>
      <c r="AB459" s="105">
        <v>1</v>
      </c>
      <c r="AC459" s="105">
        <v>1</v>
      </c>
      <c r="AD459" s="105">
        <v>2</v>
      </c>
      <c r="AE459" s="111">
        <v>2</v>
      </c>
      <c r="AF459" s="224">
        <f t="shared" si="83"/>
        <v>210.351966873706</v>
      </c>
      <c r="AG459" s="221"/>
      <c r="AH459" s="229"/>
      <c r="AI459" s="226"/>
      <c r="AJ459" s="60" t="str">
        <f>IF(head!$F$48="S460","a0","a")</f>
        <v>a</v>
      </c>
      <c r="AK459" s="60">
        <f t="shared" si="84"/>
        <v>0.21</v>
      </c>
      <c r="AL459" s="20">
        <f>IF(head!F$48="S235",235,IF(head!F$48="S275",275,IF(head!F$48="S355",355,IF(head!F$48="S420",420,460))))^0.5*head!$I$40*1000/(S459*3.1416*210000^0.5)</f>
        <v>1.1208894623610568</v>
      </c>
      <c r="AM459" s="20">
        <f t="shared" si="85"/>
        <v>1.2248899869639405</v>
      </c>
      <c r="AN459" s="20">
        <f t="shared" si="86"/>
        <v>0.58179605090914632</v>
      </c>
      <c r="AO459" s="21">
        <f>IF(head!F$48="S235",235,IF(head!F$48="S275",275,IF(head!F$48="S355",355,IF(head!F$48="S420",420,460))))*AN459*J459/1000</f>
        <v>207.4606024655902</v>
      </c>
      <c r="AP459" s="45" t="str">
        <f t="shared" si="81"/>
        <v>HF CHS 101,6 x 6,3</v>
      </c>
    </row>
    <row r="460" spans="1:42">
      <c r="A460" s="16" t="s">
        <v>505</v>
      </c>
      <c r="B460" s="31">
        <f t="shared" si="82"/>
        <v>253.61022206473234</v>
      </c>
      <c r="C460" s="17">
        <v>101.6</v>
      </c>
      <c r="D460" s="17"/>
      <c r="E460" s="216" t="s">
        <v>297</v>
      </c>
      <c r="F460" s="17"/>
      <c r="G460" s="17"/>
      <c r="H460" s="35">
        <v>14.806519384316887</v>
      </c>
      <c r="I460" s="18">
        <v>15.089446506310203</v>
      </c>
      <c r="J460" s="18">
        <v>1886.1808132887754</v>
      </c>
      <c r="K460" s="18">
        <v>0.31918581360472298</v>
      </c>
      <c r="L460" s="49">
        <v>2150665.8023801609</v>
      </c>
      <c r="M460" s="19">
        <v>42335.94099173545</v>
      </c>
      <c r="N460" s="19">
        <v>57300.515999999981</v>
      </c>
      <c r="O460" s="50">
        <v>33.767180812143614</v>
      </c>
      <c r="P460" s="19">
        <v>2150665.8023801609</v>
      </c>
      <c r="Q460" s="19">
        <v>42335.94099173545</v>
      </c>
      <c r="R460" s="19">
        <v>57300.515999999981</v>
      </c>
      <c r="S460" s="18">
        <v>33.767180812143614</v>
      </c>
      <c r="T460" s="49">
        <v>4301331.6047603218</v>
      </c>
      <c r="U460" s="223"/>
      <c r="V460" s="104">
        <v>1</v>
      </c>
      <c r="W460" s="105">
        <v>1</v>
      </c>
      <c r="X460" s="105">
        <v>1</v>
      </c>
      <c r="Y460" s="105">
        <v>1</v>
      </c>
      <c r="Z460" s="105">
        <v>1</v>
      </c>
      <c r="AA460" s="106">
        <v>1</v>
      </c>
      <c r="AB460" s="105">
        <v>1</v>
      </c>
      <c r="AC460" s="105">
        <v>1</v>
      </c>
      <c r="AD460" s="105">
        <v>1</v>
      </c>
      <c r="AE460" s="111">
        <v>1</v>
      </c>
      <c r="AF460" s="224">
        <f t="shared" si="83"/>
        <v>169.22333816352707</v>
      </c>
      <c r="AG460" s="221"/>
      <c r="AH460" s="229"/>
      <c r="AI460" s="226"/>
      <c r="AJ460" s="60" t="str">
        <f>IF(head!$F$48="S460","a0","a")</f>
        <v>a</v>
      </c>
      <c r="AK460" s="60">
        <f t="shared" si="84"/>
        <v>0.21</v>
      </c>
      <c r="AL460" s="20">
        <f>IF(head!F$48="S235",235,IF(head!F$48="S275",275,IF(head!F$48="S355",355,IF(head!F$48="S420",420,460))))^0.5*head!$I$40*1000/(S460*3.1416*210000^0.5)</f>
        <v>1.1352227685143357</v>
      </c>
      <c r="AM460" s="20">
        <f t="shared" si="85"/>
        <v>1.2425637577706818</v>
      </c>
      <c r="AN460" s="20">
        <f t="shared" si="86"/>
        <v>0.57215746587746941</v>
      </c>
      <c r="AO460" s="21">
        <f>IF(head!F$48="S235",235,IF(head!F$48="S275",275,IF(head!F$48="S355",355,IF(head!F$48="S420",420,460))))*AN460*J460/1000</f>
        <v>253.61022206473234</v>
      </c>
      <c r="AP460" s="45" t="str">
        <f t="shared" si="81"/>
        <v>HF CHS 101,6 x 7,1</v>
      </c>
    </row>
    <row r="461" spans="1:42">
      <c r="A461" s="16" t="s">
        <v>512</v>
      </c>
      <c r="B461" s="31">
        <f t="shared" si="82"/>
        <v>280.48127551534554</v>
      </c>
      <c r="C461" s="17">
        <v>101.6</v>
      </c>
      <c r="D461" s="17"/>
      <c r="E461" s="216" t="s">
        <v>299</v>
      </c>
      <c r="F461" s="17"/>
      <c r="G461" s="17"/>
      <c r="H461" s="35">
        <v>16.546634988769672</v>
      </c>
      <c r="I461" s="18">
        <v>16.862812727408581</v>
      </c>
      <c r="J461" s="18">
        <v>2107.8515909260727</v>
      </c>
      <c r="K461" s="18">
        <v>0.31918581360472298</v>
      </c>
      <c r="L461" s="49">
        <v>2366237.3085707673</v>
      </c>
      <c r="M461" s="19">
        <v>46579.474578164707</v>
      </c>
      <c r="N461" s="19">
        <v>63524.078666666675</v>
      </c>
      <c r="O461" s="50">
        <v>33.504962319035663</v>
      </c>
      <c r="P461" s="19">
        <v>2366237.3085707673</v>
      </c>
      <c r="Q461" s="19">
        <v>46579.474578164707</v>
      </c>
      <c r="R461" s="19">
        <v>63524.078666666675</v>
      </c>
      <c r="S461" s="18">
        <v>33.504962319035663</v>
      </c>
      <c r="T461" s="49">
        <v>4732474.6171415346</v>
      </c>
      <c r="U461" s="223"/>
      <c r="V461" s="104">
        <v>1</v>
      </c>
      <c r="W461" s="105">
        <v>1</v>
      </c>
      <c r="X461" s="105">
        <v>1</v>
      </c>
      <c r="Y461" s="105">
        <v>1</v>
      </c>
      <c r="Z461" s="105">
        <v>1</v>
      </c>
      <c r="AA461" s="106">
        <v>1</v>
      </c>
      <c r="AB461" s="105">
        <v>1</v>
      </c>
      <c r="AC461" s="105">
        <v>1</v>
      </c>
      <c r="AD461" s="105">
        <v>1</v>
      </c>
      <c r="AE461" s="111">
        <v>1</v>
      </c>
      <c r="AF461" s="224">
        <f t="shared" si="83"/>
        <v>151.42708100454573</v>
      </c>
      <c r="AG461" s="221"/>
      <c r="AH461" s="229"/>
      <c r="AI461" s="226"/>
      <c r="AJ461" s="60" t="str">
        <f>IF(head!$F$48="S460","a0","a")</f>
        <v>a</v>
      </c>
      <c r="AK461" s="60">
        <f t="shared" si="84"/>
        <v>0.21</v>
      </c>
      <c r="AL461" s="20">
        <f>IF(head!F$48="S235",235,IF(head!F$48="S275",275,IF(head!F$48="S355",355,IF(head!F$48="S420",420,460))))^0.5*head!$I$40*1000/(S461*3.1416*210000^0.5)</f>
        <v>1.1441073152530301</v>
      </c>
      <c r="AM461" s="20">
        <f t="shared" si="85"/>
        <v>1.2536220425093163</v>
      </c>
      <c r="AN461" s="20">
        <f t="shared" si="86"/>
        <v>0.56623404975780001</v>
      </c>
      <c r="AO461" s="21">
        <f>IF(head!F$48="S235",235,IF(head!F$48="S275",275,IF(head!F$48="S355",355,IF(head!F$48="S420",420,460))))*AN461*J461/1000</f>
        <v>280.48127551534554</v>
      </c>
      <c r="AP461" s="45" t="str">
        <f t="shared" si="81"/>
        <v>HF CHS 101,6 x 8</v>
      </c>
    </row>
    <row r="462" spans="1:42">
      <c r="A462" s="16" t="s">
        <v>517</v>
      </c>
      <c r="B462" s="31">
        <f t="shared" si="82"/>
        <v>309.34952213668612</v>
      </c>
      <c r="C462" s="17">
        <v>101.6</v>
      </c>
      <c r="D462" s="17"/>
      <c r="E462" s="216" t="s">
        <v>301</v>
      </c>
      <c r="F462" s="17"/>
      <c r="G462" s="17"/>
      <c r="H462" s="35">
        <v>18.466532945213093</v>
      </c>
      <c r="I462" s="18">
        <v>18.819396632064297</v>
      </c>
      <c r="J462" s="18">
        <v>2352.4245790080377</v>
      </c>
      <c r="K462" s="18">
        <v>0.31918581360472298</v>
      </c>
      <c r="L462" s="49">
        <v>2595006.6015953464</v>
      </c>
      <c r="M462" s="19">
        <v>51082.807118018623</v>
      </c>
      <c r="N462" s="19">
        <v>70258.346666666679</v>
      </c>
      <c r="O462" s="50">
        <v>33.213250367887809</v>
      </c>
      <c r="P462" s="19">
        <v>2595006.6015953464</v>
      </c>
      <c r="Q462" s="19">
        <v>51082.807118018623</v>
      </c>
      <c r="R462" s="19">
        <v>70258.346666666679</v>
      </c>
      <c r="S462" s="18">
        <v>33.213250367887809</v>
      </c>
      <c r="T462" s="49">
        <v>5190013.2031906927</v>
      </c>
      <c r="U462" s="223"/>
      <c r="V462" s="104">
        <v>1</v>
      </c>
      <c r="W462" s="105">
        <v>1</v>
      </c>
      <c r="X462" s="105">
        <v>1</v>
      </c>
      <c r="Y462" s="105">
        <v>1</v>
      </c>
      <c r="Z462" s="105">
        <v>1</v>
      </c>
      <c r="AA462" s="106">
        <v>1</v>
      </c>
      <c r="AB462" s="105">
        <v>1</v>
      </c>
      <c r="AC462" s="105">
        <v>1</v>
      </c>
      <c r="AD462" s="105">
        <v>1</v>
      </c>
      <c r="AE462" s="111">
        <v>1</v>
      </c>
      <c r="AF462" s="224">
        <f t="shared" si="83"/>
        <v>135.68376068376065</v>
      </c>
      <c r="AG462" s="221"/>
      <c r="AH462" s="229"/>
      <c r="AI462" s="226"/>
      <c r="AJ462" s="60" t="str">
        <f>IF(head!$F$48="S460","a0","a")</f>
        <v>a</v>
      </c>
      <c r="AK462" s="60">
        <f t="shared" si="84"/>
        <v>0.21</v>
      </c>
      <c r="AL462" s="20">
        <f>IF(head!F$48="S235",235,IF(head!F$48="S275",275,IF(head!F$48="S355",355,IF(head!F$48="S420",420,460))))^0.5*head!$I$40*1000/(S462*3.1416*210000^0.5)</f>
        <v>1.1541560088785621</v>
      </c>
      <c r="AM462" s="20">
        <f t="shared" si="85"/>
        <v>1.2662244273474945</v>
      </c>
      <c r="AN462" s="20">
        <f t="shared" si="86"/>
        <v>0.55958476076524477</v>
      </c>
      <c r="AO462" s="21">
        <f>IF(head!F$48="S235",235,IF(head!F$48="S275",275,IF(head!F$48="S355",355,IF(head!F$48="S420",420,460))))*AN462*J462/1000</f>
        <v>309.34952213668612</v>
      </c>
      <c r="AP462" s="45" t="str">
        <f t="shared" si="81"/>
        <v>HF CHS 101,6 x 8,8</v>
      </c>
    </row>
    <row r="463" spans="1:42">
      <c r="A463" s="16" t="s">
        <v>524</v>
      </c>
      <c r="B463" s="31">
        <f t="shared" si="82"/>
        <v>333.82365325406334</v>
      </c>
      <c r="C463" s="17">
        <v>101.6</v>
      </c>
      <c r="D463" s="17"/>
      <c r="E463" s="216" t="s">
        <v>303</v>
      </c>
      <c r="F463" s="17"/>
      <c r="G463" s="17"/>
      <c r="H463" s="35">
        <v>20.139569263326408</v>
      </c>
      <c r="I463" s="18">
        <v>20.524401797020541</v>
      </c>
      <c r="J463" s="18">
        <v>2565.5502246275682</v>
      </c>
      <c r="K463" s="18">
        <v>0.31918581360472298</v>
      </c>
      <c r="L463" s="49">
        <v>2786598.0319814794</v>
      </c>
      <c r="M463" s="19">
        <v>54854.291968139354</v>
      </c>
      <c r="N463" s="19">
        <v>76011.349333333317</v>
      </c>
      <c r="O463" s="50">
        <v>32.956941605676946</v>
      </c>
      <c r="P463" s="19">
        <v>2786598.0319814794</v>
      </c>
      <c r="Q463" s="19">
        <v>54854.291968139354</v>
      </c>
      <c r="R463" s="19">
        <v>76011.349333333317</v>
      </c>
      <c r="S463" s="18">
        <v>32.956941605676946</v>
      </c>
      <c r="T463" s="49">
        <v>5573196.0639629588</v>
      </c>
      <c r="U463" s="223"/>
      <c r="V463" s="104">
        <v>1</v>
      </c>
      <c r="W463" s="105">
        <v>1</v>
      </c>
      <c r="X463" s="105">
        <v>1</v>
      </c>
      <c r="Y463" s="105">
        <v>1</v>
      </c>
      <c r="Z463" s="105">
        <v>1</v>
      </c>
      <c r="AA463" s="106">
        <v>1</v>
      </c>
      <c r="AB463" s="105">
        <v>1</v>
      </c>
      <c r="AC463" s="105">
        <v>1</v>
      </c>
      <c r="AD463" s="105">
        <v>1</v>
      </c>
      <c r="AE463" s="111">
        <v>1</v>
      </c>
      <c r="AF463" s="224">
        <f t="shared" si="83"/>
        <v>124.41222570532916</v>
      </c>
      <c r="AG463" s="221"/>
      <c r="AH463" s="229"/>
      <c r="AI463" s="226"/>
      <c r="AJ463" s="60" t="str">
        <f>IF(head!$F$48="S460","a0","a")</f>
        <v>a</v>
      </c>
      <c r="AK463" s="60">
        <f t="shared" si="84"/>
        <v>0.21</v>
      </c>
      <c r="AL463" s="20">
        <f>IF(head!F$48="S235",235,IF(head!F$48="S275",275,IF(head!F$48="S355",355,IF(head!F$48="S420",420,460))))^0.5*head!$I$40*1000/(S463*3.1416*210000^0.5)</f>
        <v>1.1631319721694926</v>
      </c>
      <c r="AM463" s="20">
        <f t="shared" si="85"/>
        <v>1.2775668494192434</v>
      </c>
      <c r="AN463" s="20">
        <f t="shared" si="86"/>
        <v>0.55369260380238972</v>
      </c>
      <c r="AO463" s="21">
        <f>IF(head!F$48="S235",235,IF(head!F$48="S275",275,IF(head!F$48="S355",355,IF(head!F$48="S420",420,460))))*AN463*J463/1000</f>
        <v>333.82365325406334</v>
      </c>
      <c r="AP463" s="45" t="str">
        <f t="shared" si="81"/>
        <v>HF CHS 101,6 x 10</v>
      </c>
    </row>
    <row r="464" spans="1:42">
      <c r="A464" s="16" t="s">
        <v>534</v>
      </c>
      <c r="B464" s="31">
        <f t="shared" si="82"/>
        <v>368.49211278875015</v>
      </c>
      <c r="C464" s="17">
        <v>101.6</v>
      </c>
      <c r="D464" s="17"/>
      <c r="E464" s="216" t="s">
        <v>305</v>
      </c>
      <c r="F464" s="17"/>
      <c r="G464" s="17"/>
      <c r="H464" s="35">
        <v>22.589936134902764</v>
      </c>
      <c r="I464" s="18">
        <v>23.021590965506</v>
      </c>
      <c r="J464" s="18">
        <v>2877.6988706882503</v>
      </c>
      <c r="K464" s="18">
        <v>0.31918581360472298</v>
      </c>
      <c r="L464" s="49">
        <v>3054159.3654388539</v>
      </c>
      <c r="M464" s="19">
        <v>60121.247351158541</v>
      </c>
      <c r="N464" s="19">
        <v>84238.933333333334</v>
      </c>
      <c r="O464" s="50">
        <v>32.577906623968339</v>
      </c>
      <c r="P464" s="19">
        <v>3054159.3654388539</v>
      </c>
      <c r="Q464" s="19">
        <v>60121.247351158541</v>
      </c>
      <c r="R464" s="19">
        <v>84238.933333333334</v>
      </c>
      <c r="S464" s="18">
        <v>32.577906623968339</v>
      </c>
      <c r="T464" s="49">
        <v>6108318.7308777077</v>
      </c>
      <c r="U464" s="223"/>
      <c r="V464" s="104">
        <v>1</v>
      </c>
      <c r="W464" s="105">
        <v>1</v>
      </c>
      <c r="X464" s="105">
        <v>1</v>
      </c>
      <c r="Y464" s="105">
        <v>1</v>
      </c>
      <c r="Z464" s="105">
        <v>1</v>
      </c>
      <c r="AA464" s="106">
        <v>1</v>
      </c>
      <c r="AB464" s="105">
        <v>1</v>
      </c>
      <c r="AC464" s="105">
        <v>1</v>
      </c>
      <c r="AD464" s="105">
        <v>1</v>
      </c>
      <c r="AE464" s="111">
        <v>1</v>
      </c>
      <c r="AF464" s="224">
        <f t="shared" si="83"/>
        <v>110.9170305676856</v>
      </c>
      <c r="AG464" s="221"/>
      <c r="AH464" s="229"/>
      <c r="AI464" s="226"/>
      <c r="AJ464" s="60" t="str">
        <f>IF(head!$F$48="S460","a0","a")</f>
        <v>a</v>
      </c>
      <c r="AK464" s="60">
        <f t="shared" si="84"/>
        <v>0.21</v>
      </c>
      <c r="AL464" s="20">
        <f>IF(head!F$48="S235",235,IF(head!F$48="S275",275,IF(head!F$48="S355",355,IF(head!F$48="S420",420,460))))^0.5*head!$I$40*1000/(S464*3.1416*210000^0.5)</f>
        <v>1.1766646926995343</v>
      </c>
      <c r="AM464" s="20">
        <f t="shared" si="85"/>
        <v>1.2948196922562958</v>
      </c>
      <c r="AN464" s="20">
        <f t="shared" si="86"/>
        <v>0.54489771662831754</v>
      </c>
      <c r="AO464" s="21">
        <f>IF(head!F$48="S235",235,IF(head!F$48="S275",275,IF(head!F$48="S355",355,IF(head!F$48="S420",420,460))))*AN464*J464/1000</f>
        <v>368.49211278875015</v>
      </c>
      <c r="AP464" s="45" t="str">
        <f t="shared" si="81"/>
        <v>HF CHS 101,6 x 12,5</v>
      </c>
    </row>
    <row r="465" spans="1:42">
      <c r="A465" s="16" t="s">
        <v>550</v>
      </c>
      <c r="B465" s="31">
        <f t="shared" si="82"/>
        <v>433.16904699983911</v>
      </c>
      <c r="C465" s="17">
        <v>101.6</v>
      </c>
      <c r="D465" s="17"/>
      <c r="E465" s="216" t="s">
        <v>307</v>
      </c>
      <c r="F465" s="17"/>
      <c r="G465" s="17"/>
      <c r="H465" s="35">
        <v>27.46674822079471</v>
      </c>
      <c r="I465" s="18">
        <v>27.991590543485053</v>
      </c>
      <c r="J465" s="18">
        <v>3498.9488179356322</v>
      </c>
      <c r="K465" s="18">
        <v>0.31918581360472298</v>
      </c>
      <c r="L465" s="49">
        <v>3540525.0772647518</v>
      </c>
      <c r="M465" s="19">
        <v>69695.375536707725</v>
      </c>
      <c r="N465" s="19">
        <v>99886.166666666672</v>
      </c>
      <c r="O465" s="50">
        <v>31.810100597137378</v>
      </c>
      <c r="P465" s="19">
        <v>3540525.0772647518</v>
      </c>
      <c r="Q465" s="19">
        <v>69695.375536707725</v>
      </c>
      <c r="R465" s="19">
        <v>99886.166666666672</v>
      </c>
      <c r="S465" s="18">
        <v>31.810100597137378</v>
      </c>
      <c r="T465" s="49">
        <v>7081050.1545295035</v>
      </c>
      <c r="U465" s="223"/>
      <c r="V465" s="104">
        <v>1</v>
      </c>
      <c r="W465" s="105">
        <v>1</v>
      </c>
      <c r="X465" s="105">
        <v>1</v>
      </c>
      <c r="Y465" s="105">
        <v>1</v>
      </c>
      <c r="Z465" s="105">
        <v>1</v>
      </c>
      <c r="AA465" s="106">
        <v>1</v>
      </c>
      <c r="AB465" s="105">
        <v>1</v>
      </c>
      <c r="AC465" s="105">
        <v>1</v>
      </c>
      <c r="AD465" s="105">
        <v>1</v>
      </c>
      <c r="AE465" s="111">
        <v>1</v>
      </c>
      <c r="AF465" s="224">
        <f t="shared" si="83"/>
        <v>91.223344556677887</v>
      </c>
      <c r="AG465" s="221"/>
      <c r="AH465" s="229"/>
      <c r="AI465" s="226"/>
      <c r="AJ465" s="60" t="str">
        <f>IF(head!$F$48="S460","a0","a")</f>
        <v>a</v>
      </c>
      <c r="AK465" s="60">
        <f t="shared" si="84"/>
        <v>0.21</v>
      </c>
      <c r="AL465" s="20">
        <f>IF(head!F$48="S235",235,IF(head!F$48="S275",275,IF(head!F$48="S355",355,IF(head!F$48="S420",420,460))))^0.5*head!$I$40*1000/(S465*3.1416*210000^0.5)</f>
        <v>1.2050660565951019</v>
      </c>
      <c r="AM465" s="20">
        <f t="shared" si="85"/>
        <v>1.3316240363213203</v>
      </c>
      <c r="AN465" s="20">
        <f t="shared" si="86"/>
        <v>0.52680751743958687</v>
      </c>
      <c r="AO465" s="21">
        <f>IF(head!F$48="S235",235,IF(head!F$48="S275",275,IF(head!F$48="S355",355,IF(head!F$48="S420",420,460))))*AN465*J465/1000</f>
        <v>433.16904699983911</v>
      </c>
      <c r="AP465" s="45" t="str">
        <f t="shared" si="81"/>
        <v>HF CHS 101,6 x 16</v>
      </c>
    </row>
    <row r="466" spans="1:42">
      <c r="A466" s="16" t="s">
        <v>568</v>
      </c>
      <c r="B466" s="31">
        <f t="shared" si="82"/>
        <v>507.83664179819044</v>
      </c>
      <c r="C466" s="17">
        <v>101.6</v>
      </c>
      <c r="D466" s="17"/>
      <c r="E466" s="216" t="s">
        <v>311</v>
      </c>
      <c r="F466" s="17"/>
      <c r="G466" s="17"/>
      <c r="H466" s="35">
        <v>33.776393592099161</v>
      </c>
      <c r="I466" s="18">
        <v>34.421802386852647</v>
      </c>
      <c r="J466" s="18">
        <v>4302.7252983565813</v>
      </c>
      <c r="K466" s="18">
        <v>0.31918581360472298</v>
      </c>
      <c r="L466" s="49">
        <v>4078639.3648181702</v>
      </c>
      <c r="M466" s="19">
        <v>80288.176472798645</v>
      </c>
      <c r="N466" s="19">
        <v>118603.09333333335</v>
      </c>
      <c r="O466" s="50">
        <v>30.788309469667215</v>
      </c>
      <c r="P466" s="19">
        <v>4078639.3648181702</v>
      </c>
      <c r="Q466" s="19">
        <v>80288.176472798645</v>
      </c>
      <c r="R466" s="19">
        <v>118603.09333333335</v>
      </c>
      <c r="S466" s="18">
        <v>30.788309469667215</v>
      </c>
      <c r="T466" s="49">
        <v>8157278.7296363404</v>
      </c>
      <c r="U466" s="223"/>
      <c r="V466" s="104">
        <v>1</v>
      </c>
      <c r="W466" s="105">
        <v>1</v>
      </c>
      <c r="X466" s="105">
        <v>1</v>
      </c>
      <c r="Y466" s="105">
        <v>1</v>
      </c>
      <c r="Z466" s="105">
        <v>1</v>
      </c>
      <c r="AA466" s="106">
        <v>1</v>
      </c>
      <c r="AB466" s="105">
        <v>1</v>
      </c>
      <c r="AC466" s="105">
        <v>1</v>
      </c>
      <c r="AD466" s="105">
        <v>1</v>
      </c>
      <c r="AE466" s="111">
        <v>1</v>
      </c>
      <c r="AF466" s="224">
        <f t="shared" si="83"/>
        <v>74.182242990654203</v>
      </c>
      <c r="AG466" s="221"/>
      <c r="AH466" s="229"/>
      <c r="AI466" s="226"/>
      <c r="AJ466" s="60" t="str">
        <f>IF(head!$F$48="S460","a0","a")</f>
        <v>a</v>
      </c>
      <c r="AK466" s="60">
        <f t="shared" si="84"/>
        <v>0.21</v>
      </c>
      <c r="AL466" s="20">
        <f>IF(head!F$48="S235",235,IF(head!F$48="S275",275,IF(head!F$48="S355",355,IF(head!F$48="S420",420,460))))^0.5*head!$I$40*1000/(S466*3.1416*210000^0.5)</f>
        <v>1.2450593470957525</v>
      </c>
      <c r="AM466" s="20">
        <f t="shared" si="85"/>
        <v>1.3848176203403049</v>
      </c>
      <c r="AN466" s="20">
        <f t="shared" si="86"/>
        <v>0.50224144850722197</v>
      </c>
      <c r="AO466" s="21">
        <f>IF(head!F$48="S235",235,IF(head!F$48="S275",275,IF(head!F$48="S355",355,IF(head!F$48="S420",420,460))))*AN466*J466/1000</f>
        <v>507.83664179819044</v>
      </c>
      <c r="AP466" s="45" t="str">
        <f t="shared" si="81"/>
        <v>HF CHS 101,6 x 17,5</v>
      </c>
    </row>
    <row r="467" spans="1:42">
      <c r="A467" s="16" t="s">
        <v>574</v>
      </c>
      <c r="B467" s="31">
        <f t="shared" si="82"/>
        <v>534.65903710862437</v>
      </c>
      <c r="C467" s="17">
        <v>101.6</v>
      </c>
      <c r="D467" s="17"/>
      <c r="E467" s="216" t="s">
        <v>313</v>
      </c>
      <c r="F467" s="17"/>
      <c r="G467" s="17"/>
      <c r="H467" s="35">
        <v>36.295566055178107</v>
      </c>
      <c r="I467" s="18">
        <v>36.989111903366222</v>
      </c>
      <c r="J467" s="18">
        <v>4623.6389879207782</v>
      </c>
      <c r="K467" s="18">
        <v>0.31918581360472298</v>
      </c>
      <c r="L467" s="49">
        <v>4264763.6887758365</v>
      </c>
      <c r="M467" s="19">
        <v>83952.041117634595</v>
      </c>
      <c r="N467" s="19">
        <v>125560.63333333335</v>
      </c>
      <c r="O467" s="50">
        <v>30.370750731583833</v>
      </c>
      <c r="P467" s="19">
        <v>4264763.6887758365</v>
      </c>
      <c r="Q467" s="19">
        <v>83952.041117634595</v>
      </c>
      <c r="R467" s="19">
        <v>125560.63333333335</v>
      </c>
      <c r="S467" s="18">
        <v>30.370750731583833</v>
      </c>
      <c r="T467" s="49">
        <v>8529527.377551673</v>
      </c>
      <c r="U467" s="223"/>
      <c r="V467" s="104">
        <v>1</v>
      </c>
      <c r="W467" s="105">
        <v>1</v>
      </c>
      <c r="X467" s="105">
        <v>1</v>
      </c>
      <c r="Y467" s="105">
        <v>1</v>
      </c>
      <c r="Z467" s="105">
        <v>1</v>
      </c>
      <c r="AA467" s="106">
        <v>1</v>
      </c>
      <c r="AB467" s="105">
        <v>1</v>
      </c>
      <c r="AC467" s="105">
        <v>1</v>
      </c>
      <c r="AD467" s="105">
        <v>1</v>
      </c>
      <c r="AE467" s="111">
        <v>1</v>
      </c>
      <c r="AF467" s="224">
        <f t="shared" si="83"/>
        <v>69.033463563784608</v>
      </c>
      <c r="AG467" s="221"/>
      <c r="AH467" s="229"/>
      <c r="AI467" s="226"/>
      <c r="AJ467" s="60" t="str">
        <f>IF(head!$F$48="S460","a0","a")</f>
        <v>a</v>
      </c>
      <c r="AK467" s="60">
        <f t="shared" si="84"/>
        <v>0.21</v>
      </c>
      <c r="AL467" s="20">
        <f>IF(head!F$48="S235",235,IF(head!F$48="S275",275,IF(head!F$48="S355",355,IF(head!F$48="S420",420,460))))^0.5*head!$I$40*1000/(S467*3.1416*210000^0.5)</f>
        <v>1.2621773108368188</v>
      </c>
      <c r="AM467" s="20">
        <f t="shared" si="85"/>
        <v>1.4080743996334979</v>
      </c>
      <c r="AN467" s="20">
        <f t="shared" si="86"/>
        <v>0.49206801065219463</v>
      </c>
      <c r="AO467" s="21">
        <f>IF(head!F$48="S235",235,IF(head!F$48="S275",275,IF(head!F$48="S355",355,IF(head!F$48="S420",420,460))))*AN467*J467/1000</f>
        <v>534.65903710862437</v>
      </c>
      <c r="AP467" s="45" t="str">
        <f t="shared" si="81"/>
        <v>HF CHS 101,6 x 20</v>
      </c>
    </row>
    <row r="468" spans="1:42">
      <c r="A468" s="16" t="s">
        <v>588</v>
      </c>
      <c r="B468" s="31">
        <f t="shared" si="82"/>
        <v>573.14211728126566</v>
      </c>
      <c r="C468" s="17">
        <v>101.6</v>
      </c>
      <c r="D468" s="17"/>
      <c r="E468" s="216" t="s">
        <v>315</v>
      </c>
      <c r="F468" s="17"/>
      <c r="G468" s="17"/>
      <c r="H468" s="35">
        <v>40.247571803669558</v>
      </c>
      <c r="I468" s="18">
        <v>41.016633685268339</v>
      </c>
      <c r="J468" s="18">
        <v>5127.0792106585423</v>
      </c>
      <c r="K468" s="18">
        <v>0.31918581360472298</v>
      </c>
      <c r="L468" s="49">
        <v>4523724.5291482452</v>
      </c>
      <c r="M468" s="19">
        <v>89049.695455674126</v>
      </c>
      <c r="N468" s="19">
        <v>135837.86666666667</v>
      </c>
      <c r="O468" s="50">
        <v>29.703871801500895</v>
      </c>
      <c r="P468" s="19">
        <v>4523724.5291482452</v>
      </c>
      <c r="Q468" s="19">
        <v>89049.695455674126</v>
      </c>
      <c r="R468" s="19">
        <v>135837.86666666667</v>
      </c>
      <c r="S468" s="18">
        <v>29.703871801500895</v>
      </c>
      <c r="T468" s="49">
        <v>9047449.0582964905</v>
      </c>
      <c r="U468" s="223"/>
      <c r="V468" s="104">
        <v>1</v>
      </c>
      <c r="W468" s="105">
        <v>1</v>
      </c>
      <c r="X468" s="105">
        <v>1</v>
      </c>
      <c r="Y468" s="105">
        <v>1</v>
      </c>
      <c r="Z468" s="105">
        <v>1</v>
      </c>
      <c r="AA468" s="106">
        <v>1</v>
      </c>
      <c r="AB468" s="105">
        <v>1</v>
      </c>
      <c r="AC468" s="105">
        <v>1</v>
      </c>
      <c r="AD468" s="105">
        <v>1</v>
      </c>
      <c r="AE468" s="111">
        <v>1</v>
      </c>
      <c r="AF468" s="224">
        <f t="shared" si="83"/>
        <v>62.254901960784316</v>
      </c>
      <c r="AG468" s="221"/>
      <c r="AH468" s="229"/>
      <c r="AI468" s="226"/>
      <c r="AJ468" s="60" t="str">
        <f>IF(head!$F$48="S460","a0","a")</f>
        <v>a</v>
      </c>
      <c r="AK468" s="60">
        <f t="shared" si="84"/>
        <v>0.21</v>
      </c>
      <c r="AL468" s="20">
        <f>IF(head!F$48="S235",235,IF(head!F$48="S275",275,IF(head!F$48="S355",355,IF(head!F$48="S420",420,460))))^0.5*head!$I$40*1000/(S468*3.1416*210000^0.5)</f>
        <v>1.2905143390953127</v>
      </c>
      <c r="AM468" s="20">
        <f t="shared" si="85"/>
        <v>1.4472176353103137</v>
      </c>
      <c r="AN468" s="20">
        <f t="shared" si="86"/>
        <v>0.47569045191629244</v>
      </c>
      <c r="AO468" s="21">
        <f>IF(head!F$48="S235",235,IF(head!F$48="S275",275,IF(head!F$48="S355",355,IF(head!F$48="S420",420,460))))*AN468*J468/1000</f>
        <v>573.14211728126566</v>
      </c>
      <c r="AP468" s="45" t="str">
        <f t="shared" si="81"/>
        <v>HF CHS 114,3 x 5</v>
      </c>
    </row>
    <row r="469" spans="1:42">
      <c r="A469" s="16" t="s">
        <v>501</v>
      </c>
      <c r="B469" s="31">
        <f t="shared" si="82"/>
        <v>271.10206024103911</v>
      </c>
      <c r="C469" s="17">
        <v>114.3</v>
      </c>
      <c r="D469" s="17"/>
      <c r="E469" s="216" t="s">
        <v>293</v>
      </c>
      <c r="F469" s="17"/>
      <c r="G469" s="17"/>
      <c r="H469" s="35">
        <v>13.477511023716552</v>
      </c>
      <c r="I469" s="18">
        <v>13.735043081494576</v>
      </c>
      <c r="J469" s="18">
        <v>1716.880385186822</v>
      </c>
      <c r="K469" s="18">
        <v>0.35908404030531338</v>
      </c>
      <c r="L469" s="49">
        <v>2569202.0453075236</v>
      </c>
      <c r="M469" s="19">
        <v>44955.416365835932</v>
      </c>
      <c r="N469" s="19">
        <v>59774.116666666654</v>
      </c>
      <c r="O469" s="50">
        <v>38.683798288172277</v>
      </c>
      <c r="P469" s="19">
        <v>2569202.0453075236</v>
      </c>
      <c r="Q469" s="19">
        <v>44955.416365835932</v>
      </c>
      <c r="R469" s="19">
        <v>59774.116666666654</v>
      </c>
      <c r="S469" s="18">
        <v>38.683798288172277</v>
      </c>
      <c r="T469" s="49">
        <v>5138404.0906150471</v>
      </c>
      <c r="U469" s="223"/>
      <c r="V469" s="104">
        <v>1</v>
      </c>
      <c r="W469" s="105">
        <v>1</v>
      </c>
      <c r="X469" s="105">
        <v>1</v>
      </c>
      <c r="Y469" s="105">
        <v>1</v>
      </c>
      <c r="Z469" s="105">
        <v>1</v>
      </c>
      <c r="AA469" s="106">
        <v>1</v>
      </c>
      <c r="AB469" s="105">
        <v>1</v>
      </c>
      <c r="AC469" s="105">
        <v>1</v>
      </c>
      <c r="AD469" s="105">
        <v>2</v>
      </c>
      <c r="AE469" s="111">
        <v>2</v>
      </c>
      <c r="AF469" s="224">
        <f t="shared" si="83"/>
        <v>209.1491308325709</v>
      </c>
      <c r="AG469" s="221"/>
      <c r="AH469" s="229"/>
      <c r="AI469" s="226"/>
      <c r="AJ469" s="60" t="str">
        <f>IF(head!$F$48="S460","a0","a")</f>
        <v>a</v>
      </c>
      <c r="AK469" s="60">
        <f t="shared" si="84"/>
        <v>0.21</v>
      </c>
      <c r="AL469" s="20">
        <f>IF(head!F$48="S235",235,IF(head!F$48="S275",275,IF(head!F$48="S355",355,IF(head!F$48="S420",420,460))))^0.5*head!$I$40*1000/(S469*3.1416*210000^0.5)</f>
        <v>0.99093869223815023</v>
      </c>
      <c r="AM469" s="20">
        <f t="shared" si="85"/>
        <v>1.0740283085723337</v>
      </c>
      <c r="AN469" s="20">
        <f t="shared" si="86"/>
        <v>0.67193136936805842</v>
      </c>
      <c r="AO469" s="21">
        <f>IF(head!F$48="S235",235,IF(head!F$48="S275",275,IF(head!F$48="S355",355,IF(head!F$48="S420",420,460))))*AN469*J469/1000</f>
        <v>271.10206024103911</v>
      </c>
      <c r="AP469" s="45" t="str">
        <f t="shared" si="81"/>
        <v>HF CHS 114,3 x 5,6</v>
      </c>
    </row>
    <row r="470" spans="1:42">
      <c r="A470" s="16" t="s">
        <v>506</v>
      </c>
      <c r="B470" s="31">
        <f t="shared" si="82"/>
        <v>300.33901108654112</v>
      </c>
      <c r="C470" s="17">
        <v>114.3</v>
      </c>
      <c r="D470" s="17"/>
      <c r="E470" s="216" t="s">
        <v>295</v>
      </c>
      <c r="F470" s="17"/>
      <c r="G470" s="17"/>
      <c r="H470" s="35">
        <v>15.01194969873146</v>
      </c>
      <c r="I470" s="18">
        <v>15.298802240745436</v>
      </c>
      <c r="J470" s="18">
        <v>1912.3502800931797</v>
      </c>
      <c r="K470" s="18">
        <v>0.35908404030531338</v>
      </c>
      <c r="L470" s="49">
        <v>2831963.6732222377</v>
      </c>
      <c r="M470" s="19">
        <v>49553.170135122273</v>
      </c>
      <c r="N470" s="19">
        <v>66226.402666666705</v>
      </c>
      <c r="O470" s="50">
        <v>38.482219920373616</v>
      </c>
      <c r="P470" s="19">
        <v>2831963.6732222377</v>
      </c>
      <c r="Q470" s="19">
        <v>49553.170135122273</v>
      </c>
      <c r="R470" s="19">
        <v>66226.402666666705</v>
      </c>
      <c r="S470" s="18">
        <v>38.482219920373616</v>
      </c>
      <c r="T470" s="49">
        <v>5663927.3464444755</v>
      </c>
      <c r="U470" s="223"/>
      <c r="V470" s="104">
        <v>1</v>
      </c>
      <c r="W470" s="105">
        <v>1</v>
      </c>
      <c r="X470" s="105">
        <v>1</v>
      </c>
      <c r="Y470" s="105">
        <v>1</v>
      </c>
      <c r="Z470" s="105">
        <v>1</v>
      </c>
      <c r="AA470" s="106">
        <v>1</v>
      </c>
      <c r="AB470" s="105">
        <v>1</v>
      </c>
      <c r="AC470" s="105">
        <v>1</v>
      </c>
      <c r="AD470" s="105">
        <v>2</v>
      </c>
      <c r="AE470" s="111">
        <v>2</v>
      </c>
      <c r="AF470" s="224">
        <f t="shared" si="83"/>
        <v>187.77106058614794</v>
      </c>
      <c r="AG470" s="221"/>
      <c r="AH470" s="229"/>
      <c r="AI470" s="226"/>
      <c r="AJ470" s="60" t="str">
        <f>IF(head!$F$48="S460","a0","a")</f>
        <v>a</v>
      </c>
      <c r="AK470" s="60">
        <f t="shared" si="84"/>
        <v>0.21</v>
      </c>
      <c r="AL470" s="20">
        <f>IF(head!F$48="S235",235,IF(head!F$48="S275",275,IF(head!F$48="S355",355,IF(head!F$48="S420",420,460))))^0.5*head!$I$40*1000/(S470*3.1416*210000^0.5)</f>
        <v>0.99612944798413428</v>
      </c>
      <c r="AM470" s="20">
        <f t="shared" si="85"/>
        <v>1.0797305306089222</v>
      </c>
      <c r="AN470" s="20">
        <f t="shared" si="86"/>
        <v>0.66830766222746507</v>
      </c>
      <c r="AO470" s="21">
        <f>IF(head!F$48="S235",235,IF(head!F$48="S275",275,IF(head!F$48="S355",355,IF(head!F$48="S420",420,460))))*AN470*J470/1000</f>
        <v>300.33901108654112</v>
      </c>
      <c r="AP470" s="45" t="str">
        <f t="shared" si="81"/>
        <v>HF CHS 114,3 x 6,3</v>
      </c>
    </row>
    <row r="471" spans="1:42">
      <c r="A471" s="16" t="s">
        <v>514</v>
      </c>
      <c r="B471" s="31">
        <f t="shared" si="82"/>
        <v>333.57019133479486</v>
      </c>
      <c r="C471" s="17">
        <v>114.3</v>
      </c>
      <c r="D471" s="17"/>
      <c r="E471" s="216">
        <v>6.3</v>
      </c>
      <c r="F471" s="17"/>
      <c r="G471" s="17"/>
      <c r="H471" s="35">
        <v>16.779686185794581</v>
      </c>
      <c r="I471" s="18">
        <v>17.100317132019956</v>
      </c>
      <c r="J471" s="18">
        <v>2137.5396415024943</v>
      </c>
      <c r="K471" s="18">
        <v>0.35908404030531338</v>
      </c>
      <c r="L471" s="49">
        <v>3127137.6658570403</v>
      </c>
      <c r="M471" s="19">
        <v>54718.069393823971</v>
      </c>
      <c r="N471" s="19">
        <v>73566.54899999997</v>
      </c>
      <c r="O471" s="50">
        <v>38.248676447689007</v>
      </c>
      <c r="P471" s="19">
        <v>3127137.6658570403</v>
      </c>
      <c r="Q471" s="19">
        <v>54718.069393823971</v>
      </c>
      <c r="R471" s="19">
        <v>73566.54899999997</v>
      </c>
      <c r="S471" s="18">
        <v>38.248676447689007</v>
      </c>
      <c r="T471" s="49">
        <v>6254275.3317140806</v>
      </c>
      <c r="U471" s="223"/>
      <c r="V471" s="104">
        <v>1</v>
      </c>
      <c r="W471" s="105">
        <v>1</v>
      </c>
      <c r="X471" s="105">
        <v>1</v>
      </c>
      <c r="Y471" s="105">
        <v>1</v>
      </c>
      <c r="Z471" s="105">
        <v>1</v>
      </c>
      <c r="AA471" s="106">
        <v>1</v>
      </c>
      <c r="AB471" s="105">
        <v>1</v>
      </c>
      <c r="AC471" s="105">
        <v>1</v>
      </c>
      <c r="AD471" s="105">
        <v>1</v>
      </c>
      <c r="AE471" s="111">
        <v>1</v>
      </c>
      <c r="AF471" s="224">
        <f t="shared" si="83"/>
        <v>167.98941798941806</v>
      </c>
      <c r="AG471" s="221"/>
      <c r="AH471" s="229"/>
      <c r="AI471" s="226"/>
      <c r="AJ471" s="60" t="str">
        <f>IF(head!$F$48="S460","a0","a")</f>
        <v>a</v>
      </c>
      <c r="AK471" s="60">
        <f t="shared" si="84"/>
        <v>0.21</v>
      </c>
      <c r="AL471" s="20">
        <f>IF(head!F$48="S235",235,IF(head!F$48="S275",275,IF(head!F$48="S355",355,IF(head!F$48="S420",420,460))))^0.5*head!$I$40*1000/(S471*3.1416*210000^0.5)</f>
        <v>1.0022117376770545</v>
      </c>
      <c r="AM471" s="20">
        <f t="shared" si="85"/>
        <v>1.0864464160249212</v>
      </c>
      <c r="AN471" s="20">
        <f t="shared" si="86"/>
        <v>0.66405674783346391</v>
      </c>
      <c r="AO471" s="21">
        <f>IF(head!F$48="S235",235,IF(head!F$48="S275",275,IF(head!F$48="S355",355,IF(head!F$48="S420",420,460))))*AN471*J471/1000</f>
        <v>333.57019133479486</v>
      </c>
      <c r="AP471" s="45" t="str">
        <f t="shared" si="81"/>
        <v>HF CHS 114,3 x 7,1</v>
      </c>
    </row>
    <row r="472" spans="1:42">
      <c r="A472" s="16" t="s">
        <v>520</v>
      </c>
      <c r="B472" s="31">
        <f t="shared" si="82"/>
        <v>370.39795078001566</v>
      </c>
      <c r="C472" s="17">
        <v>114.3</v>
      </c>
      <c r="D472" s="17"/>
      <c r="E472" s="216" t="s">
        <v>299</v>
      </c>
      <c r="F472" s="17"/>
      <c r="G472" s="17"/>
      <c r="H472" s="35">
        <v>18.770362653927073</v>
      </c>
      <c r="I472" s="18">
        <v>19.129032004002113</v>
      </c>
      <c r="J472" s="18">
        <v>2391.1290005002643</v>
      </c>
      <c r="K472" s="18">
        <v>0.35908404030531338</v>
      </c>
      <c r="L472" s="49">
        <v>3449876.0882530222</v>
      </c>
      <c r="M472" s="19">
        <v>60365.285883692428</v>
      </c>
      <c r="N472" s="19">
        <v>81711.367666666687</v>
      </c>
      <c r="O472" s="50">
        <v>37.983960430687056</v>
      </c>
      <c r="P472" s="19">
        <v>3449876.0882530222</v>
      </c>
      <c r="Q472" s="19">
        <v>60365.285883692428</v>
      </c>
      <c r="R472" s="19">
        <v>81711.367666666687</v>
      </c>
      <c r="S472" s="18">
        <v>37.983960430687056</v>
      </c>
      <c r="T472" s="49">
        <v>6899752.1765060443</v>
      </c>
      <c r="U472" s="223"/>
      <c r="V472" s="104">
        <v>1</v>
      </c>
      <c r="W472" s="105">
        <v>1</v>
      </c>
      <c r="X472" s="105">
        <v>1</v>
      </c>
      <c r="Y472" s="105">
        <v>1</v>
      </c>
      <c r="Z472" s="105">
        <v>1</v>
      </c>
      <c r="AA472" s="106">
        <v>1</v>
      </c>
      <c r="AB472" s="105">
        <v>1</v>
      </c>
      <c r="AC472" s="105">
        <v>1</v>
      </c>
      <c r="AD472" s="105">
        <v>1</v>
      </c>
      <c r="AE472" s="111">
        <v>1</v>
      </c>
      <c r="AF472" s="224">
        <f t="shared" si="83"/>
        <v>150.1734286314904</v>
      </c>
      <c r="AG472" s="221"/>
      <c r="AH472" s="229"/>
      <c r="AI472" s="226"/>
      <c r="AJ472" s="60" t="str">
        <f>IF(head!$F$48="S460","a0","a")</f>
        <v>a</v>
      </c>
      <c r="AK472" s="60">
        <f t="shared" si="84"/>
        <v>0.21</v>
      </c>
      <c r="AL472" s="20">
        <f>IF(head!F$48="S235",235,IF(head!F$48="S275",275,IF(head!F$48="S355",355,IF(head!F$48="S420",420,460))))^0.5*head!$I$40*1000/(S472*3.1416*210000^0.5)</f>
        <v>1.0091963042252057</v>
      </c>
      <c r="AM472" s="20">
        <f t="shared" si="85"/>
        <v>1.0942042021745535</v>
      </c>
      <c r="AN472" s="20">
        <f t="shared" si="86"/>
        <v>0.6591704137882809</v>
      </c>
      <c r="AO472" s="21">
        <f>IF(head!F$48="S235",235,IF(head!F$48="S275",275,IF(head!F$48="S355",355,IF(head!F$48="S420",420,460))))*AN472*J472/1000</f>
        <v>370.39795078001566</v>
      </c>
      <c r="AP472" s="45" t="str">
        <f t="shared" si="81"/>
        <v>HF CHS 114,3 x 8</v>
      </c>
    </row>
    <row r="473" spans="1:42">
      <c r="A473" s="16" t="s">
        <v>527</v>
      </c>
      <c r="B473" s="31">
        <f t="shared" si="82"/>
        <v>410.37454972979418</v>
      </c>
      <c r="C473" s="17">
        <v>114.3</v>
      </c>
      <c r="D473" s="17"/>
      <c r="E473" s="216">
        <v>8</v>
      </c>
      <c r="F473" s="17"/>
      <c r="G473" s="17"/>
      <c r="H473" s="35">
        <v>20.972141582010167</v>
      </c>
      <c r="I473" s="18">
        <v>21.372883140902079</v>
      </c>
      <c r="J473" s="18">
        <v>2671.6103926127603</v>
      </c>
      <c r="K473" s="18">
        <v>0.35908404030531338</v>
      </c>
      <c r="L473" s="49">
        <v>3794919.0378037128</v>
      </c>
      <c r="M473" s="19">
        <v>66402.78281371326</v>
      </c>
      <c r="N473" s="19">
        <v>90568.186666666661</v>
      </c>
      <c r="O473" s="50">
        <v>37.689007017962155</v>
      </c>
      <c r="P473" s="19">
        <v>3794919.0378037128</v>
      </c>
      <c r="Q473" s="19">
        <v>66402.78281371326</v>
      </c>
      <c r="R473" s="19">
        <v>90568.186666666661</v>
      </c>
      <c r="S473" s="18">
        <v>37.689007017962155</v>
      </c>
      <c r="T473" s="49">
        <v>7589838.0756074255</v>
      </c>
      <c r="U473" s="223"/>
      <c r="V473" s="104">
        <v>1</v>
      </c>
      <c r="W473" s="105">
        <v>1</v>
      </c>
      <c r="X473" s="105">
        <v>1</v>
      </c>
      <c r="Y473" s="105">
        <v>1</v>
      </c>
      <c r="Z473" s="105">
        <v>1</v>
      </c>
      <c r="AA473" s="106">
        <v>1</v>
      </c>
      <c r="AB473" s="105">
        <v>1</v>
      </c>
      <c r="AC473" s="105">
        <v>1</v>
      </c>
      <c r="AD473" s="105">
        <v>1</v>
      </c>
      <c r="AE473" s="111">
        <v>1</v>
      </c>
      <c r="AF473" s="224">
        <f t="shared" si="83"/>
        <v>134.40733772342426</v>
      </c>
      <c r="AG473" s="221"/>
      <c r="AH473" s="229"/>
      <c r="AI473" s="226"/>
      <c r="AJ473" s="60" t="str">
        <f>IF(head!$F$48="S460","a0","a")</f>
        <v>a</v>
      </c>
      <c r="AK473" s="60">
        <f t="shared" si="84"/>
        <v>0.21</v>
      </c>
      <c r="AL473" s="20">
        <f>IF(head!F$48="S235",235,IF(head!F$48="S275",275,IF(head!F$48="S355",355,IF(head!F$48="S420",420,460))))^0.5*head!$I$40*1000/(S473*3.1416*210000^0.5)</f>
        <v>1.017094254253412</v>
      </c>
      <c r="AM473" s="20">
        <f t="shared" si="85"/>
        <v>1.1030352577142604</v>
      </c>
      <c r="AN473" s="20">
        <f t="shared" si="86"/>
        <v>0.65364122123864188</v>
      </c>
      <c r="AO473" s="21">
        <f>IF(head!F$48="S235",235,IF(head!F$48="S275",275,IF(head!F$48="S355",355,IF(head!F$48="S420",420,460))))*AN473*J473/1000</f>
        <v>410.37454972979418</v>
      </c>
      <c r="AP473" s="45" t="str">
        <f t="shared" si="81"/>
        <v>HF CHS 114,3 x 10</v>
      </c>
    </row>
    <row r="474" spans="1:42">
      <c r="A474" s="16" t="s">
        <v>544</v>
      </c>
      <c r="B474" s="31">
        <f t="shared" si="82"/>
        <v>493.78003173000758</v>
      </c>
      <c r="C474" s="17">
        <v>114.3</v>
      </c>
      <c r="D474" s="17"/>
      <c r="E474" s="216" t="s">
        <v>305</v>
      </c>
      <c r="F474" s="17"/>
      <c r="G474" s="17"/>
      <c r="H474" s="35">
        <v>25.721946930899108</v>
      </c>
      <c r="I474" s="18">
        <v>26.21344910155323</v>
      </c>
      <c r="J474" s="18">
        <v>3276.6811376941541</v>
      </c>
      <c r="K474" s="18">
        <v>0.35908404030531338</v>
      </c>
      <c r="L474" s="49">
        <v>4496626.3879204867</v>
      </c>
      <c r="M474" s="19">
        <v>78681.12664777755</v>
      </c>
      <c r="N474" s="19">
        <v>109118.23333333334</v>
      </c>
      <c r="O474" s="50">
        <v>37.044719596725251</v>
      </c>
      <c r="P474" s="19">
        <v>4496626.3879204867</v>
      </c>
      <c r="Q474" s="19">
        <v>78681.12664777755</v>
      </c>
      <c r="R474" s="19">
        <v>109118.23333333334</v>
      </c>
      <c r="S474" s="18">
        <v>37.044719596725251</v>
      </c>
      <c r="T474" s="49">
        <v>8993252.7758409735</v>
      </c>
      <c r="U474" s="223"/>
      <c r="V474" s="104">
        <v>1</v>
      </c>
      <c r="W474" s="105">
        <v>1</v>
      </c>
      <c r="X474" s="105">
        <v>1</v>
      </c>
      <c r="Y474" s="105">
        <v>1</v>
      </c>
      <c r="Z474" s="105">
        <v>1</v>
      </c>
      <c r="AA474" s="106">
        <v>1</v>
      </c>
      <c r="AB474" s="105">
        <v>1</v>
      </c>
      <c r="AC474" s="105">
        <v>1</v>
      </c>
      <c r="AD474" s="105">
        <v>1</v>
      </c>
      <c r="AE474" s="111">
        <v>1</v>
      </c>
      <c r="AF474" s="224">
        <f t="shared" si="83"/>
        <v>109.58772770853308</v>
      </c>
      <c r="AG474" s="221"/>
      <c r="AH474" s="229"/>
      <c r="AI474" s="226"/>
      <c r="AJ474" s="60" t="str">
        <f>IF(head!$F$48="S460","a0","a")</f>
        <v>a</v>
      </c>
      <c r="AK474" s="60">
        <f t="shared" si="84"/>
        <v>0.21</v>
      </c>
      <c r="AL474" s="20">
        <f>IF(head!F$48="S235",235,IF(head!F$48="S275",275,IF(head!F$48="S355",355,IF(head!F$48="S420",420,460))))^0.5*head!$I$40*1000/(S474*3.1416*210000^0.5)</f>
        <v>1.0347837128688777</v>
      </c>
      <c r="AM474" s="20">
        <f t="shared" si="85"/>
        <v>1.1230409560605823</v>
      </c>
      <c r="AN474" s="20">
        <f t="shared" si="86"/>
        <v>0.64125605638321237</v>
      </c>
      <c r="AO474" s="21">
        <f>IF(head!F$48="S235",235,IF(head!F$48="S275",275,IF(head!F$48="S355",355,IF(head!F$48="S420",420,460))))*AN474*J474/1000</f>
        <v>493.78003173000758</v>
      </c>
      <c r="AP474" s="45" t="str">
        <f t="shared" si="81"/>
        <v>HF CHS 114,3 x 12,5</v>
      </c>
    </row>
    <row r="475" spans="1:42">
      <c r="A475" s="16" t="s">
        <v>561</v>
      </c>
      <c r="B475" s="31">
        <f t="shared" si="82"/>
        <v>587.77411278761383</v>
      </c>
      <c r="C475" s="17">
        <v>114.3</v>
      </c>
      <c r="D475" s="17"/>
      <c r="E475" s="216" t="s">
        <v>307</v>
      </c>
      <c r="F475" s="17"/>
      <c r="G475" s="17"/>
      <c r="H475" s="35">
        <v>31.381761715790141</v>
      </c>
      <c r="I475" s="18">
        <v>31.981413213544094</v>
      </c>
      <c r="J475" s="18">
        <v>3997.6766516930115</v>
      </c>
      <c r="K475" s="18">
        <v>0.35908404030531338</v>
      </c>
      <c r="L475" s="49">
        <v>5256689.945089764</v>
      </c>
      <c r="M475" s="19">
        <v>91980.576467012492</v>
      </c>
      <c r="N475" s="19">
        <v>130191.54166666667</v>
      </c>
      <c r="O475" s="50">
        <v>36.262049721437421</v>
      </c>
      <c r="P475" s="19">
        <v>5256689.945089764</v>
      </c>
      <c r="Q475" s="19">
        <v>91980.576467012492</v>
      </c>
      <c r="R475" s="19">
        <v>130191.54166666667</v>
      </c>
      <c r="S475" s="18">
        <v>36.262049721437421</v>
      </c>
      <c r="T475" s="49">
        <v>10513379.890179528</v>
      </c>
      <c r="U475" s="223"/>
      <c r="V475" s="104">
        <v>1</v>
      </c>
      <c r="W475" s="105">
        <v>1</v>
      </c>
      <c r="X475" s="105">
        <v>1</v>
      </c>
      <c r="Y475" s="105">
        <v>1</v>
      </c>
      <c r="Z475" s="105">
        <v>1</v>
      </c>
      <c r="AA475" s="106">
        <v>1</v>
      </c>
      <c r="AB475" s="105">
        <v>1</v>
      </c>
      <c r="AC475" s="105">
        <v>1</v>
      </c>
      <c r="AD475" s="105">
        <v>1</v>
      </c>
      <c r="AE475" s="111">
        <v>1</v>
      </c>
      <c r="AF475" s="224">
        <f t="shared" si="83"/>
        <v>89.823182711198442</v>
      </c>
      <c r="AG475" s="221"/>
      <c r="AH475" s="229"/>
      <c r="AI475" s="226"/>
      <c r="AJ475" s="60" t="str">
        <f>IF(head!$F$48="S460","a0","a")</f>
        <v>a</v>
      </c>
      <c r="AK475" s="60">
        <f t="shared" si="84"/>
        <v>0.21</v>
      </c>
      <c r="AL475" s="20">
        <f>IF(head!F$48="S235",235,IF(head!F$48="S275",275,IF(head!F$48="S355",355,IF(head!F$48="S420",420,460))))^0.5*head!$I$40*1000/(S475*3.1416*210000^0.5)</f>
        <v>1.0571181932891109</v>
      </c>
      <c r="AM475" s="20">
        <f t="shared" si="85"/>
        <v>1.1487468475867737</v>
      </c>
      <c r="AN475" s="20">
        <f t="shared" si="86"/>
        <v>0.62565501297731529</v>
      </c>
      <c r="AO475" s="21">
        <f>IF(head!F$48="S235",235,IF(head!F$48="S275",275,IF(head!F$48="S355",355,IF(head!F$48="S420",420,460))))*AN475*J475/1000</f>
        <v>587.77411278761383</v>
      </c>
      <c r="AP475" s="45" t="str">
        <f t="shared" si="81"/>
        <v>HF CHS 114,3 x 14,2</v>
      </c>
    </row>
    <row r="476" spans="1:42">
      <c r="A476" s="16" t="s">
        <v>571</v>
      </c>
      <c r="B476" s="31">
        <f t="shared" si="82"/>
        <v>645.4056673956527</v>
      </c>
      <c r="C476" s="17">
        <v>114.3</v>
      </c>
      <c r="D476" s="17"/>
      <c r="E476" s="216" t="s">
        <v>309</v>
      </c>
      <c r="F476" s="17"/>
      <c r="G476" s="17"/>
      <c r="H476" s="35">
        <v>35.054352642874981</v>
      </c>
      <c r="I476" s="18">
        <v>35.724181037324819</v>
      </c>
      <c r="J476" s="18">
        <v>4465.5226296656028</v>
      </c>
      <c r="K476" s="18">
        <v>0.35908404030531338</v>
      </c>
      <c r="L476" s="49">
        <v>5705626.1734401751</v>
      </c>
      <c r="M476" s="19">
        <v>99835.978537885836</v>
      </c>
      <c r="N476" s="19">
        <v>143238.57133333333</v>
      </c>
      <c r="O476" s="50">
        <v>35.745017135259559</v>
      </c>
      <c r="P476" s="19">
        <v>5705626.1734401751</v>
      </c>
      <c r="Q476" s="19">
        <v>99835.978537885836</v>
      </c>
      <c r="R476" s="19">
        <v>143238.57133333333</v>
      </c>
      <c r="S476" s="18">
        <v>35.745017135259559</v>
      </c>
      <c r="T476" s="49">
        <v>11411252.34688035</v>
      </c>
      <c r="U476" s="223"/>
      <c r="V476" s="104">
        <v>1</v>
      </c>
      <c r="W476" s="105">
        <v>1</v>
      </c>
      <c r="X476" s="105">
        <v>1</v>
      </c>
      <c r="Y476" s="105">
        <v>1</v>
      </c>
      <c r="Z476" s="105">
        <v>1</v>
      </c>
      <c r="AA476" s="106">
        <v>1</v>
      </c>
      <c r="AB476" s="105">
        <v>1</v>
      </c>
      <c r="AC476" s="105">
        <v>1</v>
      </c>
      <c r="AD476" s="105">
        <v>1</v>
      </c>
      <c r="AE476" s="111">
        <v>1</v>
      </c>
      <c r="AF476" s="224">
        <f t="shared" si="83"/>
        <v>80.412545201277609</v>
      </c>
      <c r="AG476" s="221"/>
      <c r="AH476" s="229"/>
      <c r="AI476" s="226"/>
      <c r="AJ476" s="60" t="str">
        <f>IF(head!$F$48="S460","a0","a")</f>
        <v>a</v>
      </c>
      <c r="AK476" s="60">
        <f t="shared" si="84"/>
        <v>0.21</v>
      </c>
      <c r="AL476" s="20">
        <f>IF(head!F$48="S235",235,IF(head!F$48="S275",275,IF(head!F$48="S355",355,IF(head!F$48="S420",420,460))))^0.5*head!$I$40*1000/(S476*3.1416*210000^0.5)</f>
        <v>1.0724088434880947</v>
      </c>
      <c r="AM476" s="20">
        <f t="shared" si="85"/>
        <v>1.1666332923619864</v>
      </c>
      <c r="AN476" s="20">
        <f t="shared" si="86"/>
        <v>0.61502478501745106</v>
      </c>
      <c r="AO476" s="21">
        <f>IF(head!F$48="S235",235,IF(head!F$48="S275",275,IF(head!F$48="S355",355,IF(head!F$48="S420",420,460))))*AN476*J476/1000</f>
        <v>645.4056673956527</v>
      </c>
      <c r="AP476" s="45" t="str">
        <f t="shared" si="81"/>
        <v>HF CHS 114,3 x 16</v>
      </c>
    </row>
    <row r="477" spans="1:42">
      <c r="A477" s="16" t="s">
        <v>582</v>
      </c>
      <c r="B477" s="31">
        <f t="shared" si="82"/>
        <v>701.10574218526347</v>
      </c>
      <c r="C477" s="17">
        <v>114.3</v>
      </c>
      <c r="D477" s="17"/>
      <c r="E477" s="216" t="s">
        <v>311</v>
      </c>
      <c r="F477" s="17"/>
      <c r="G477" s="17"/>
      <c r="H477" s="35">
        <v>38.78761086569331</v>
      </c>
      <c r="I477" s="18">
        <v>39.528775404528211</v>
      </c>
      <c r="J477" s="18">
        <v>4941.0969255660266</v>
      </c>
      <c r="K477" s="18">
        <v>0.35908404030531338</v>
      </c>
      <c r="L477" s="49">
        <v>6126274.610503451</v>
      </c>
      <c r="M477" s="19">
        <v>107196.40613304377</v>
      </c>
      <c r="N477" s="19">
        <v>155971.5733333333</v>
      </c>
      <c r="O477" s="50">
        <v>35.211663550590735</v>
      </c>
      <c r="P477" s="19">
        <v>6126274.610503451</v>
      </c>
      <c r="Q477" s="19">
        <v>107196.40613304377</v>
      </c>
      <c r="R477" s="19">
        <v>155971.5733333333</v>
      </c>
      <c r="S477" s="18">
        <v>35.211663550590735</v>
      </c>
      <c r="T477" s="49">
        <v>12252549.221006902</v>
      </c>
      <c r="U477" s="223"/>
      <c r="V477" s="104">
        <v>1</v>
      </c>
      <c r="W477" s="105">
        <v>1</v>
      </c>
      <c r="X477" s="105">
        <v>1</v>
      </c>
      <c r="Y477" s="105">
        <v>1</v>
      </c>
      <c r="Z477" s="105">
        <v>1</v>
      </c>
      <c r="AA477" s="106">
        <v>1</v>
      </c>
      <c r="AB477" s="105">
        <v>1</v>
      </c>
      <c r="AC477" s="105">
        <v>1</v>
      </c>
      <c r="AD477" s="105">
        <v>1</v>
      </c>
      <c r="AE477" s="111">
        <v>1</v>
      </c>
      <c r="AF477" s="224">
        <f t="shared" si="83"/>
        <v>72.672939979654132</v>
      </c>
      <c r="AG477" s="221"/>
      <c r="AH477" s="229"/>
      <c r="AI477" s="226"/>
      <c r="AJ477" s="60" t="str">
        <f>IF(head!$F$48="S460","a0","a")</f>
        <v>a</v>
      </c>
      <c r="AK477" s="60">
        <f t="shared" si="84"/>
        <v>0.21</v>
      </c>
      <c r="AL477" s="20">
        <f>IF(head!F$48="S235",235,IF(head!F$48="S275",275,IF(head!F$48="S355",355,IF(head!F$48="S420",420,460))))^0.5*head!$I$40*1000/(S477*3.1416*210000^0.5)</f>
        <v>1.0886526968943142</v>
      </c>
      <c r="AM477" s="20">
        <f t="shared" si="85"/>
        <v>1.1858908804015349</v>
      </c>
      <c r="AN477" s="20">
        <f t="shared" si="86"/>
        <v>0.60379885986719251</v>
      </c>
      <c r="AO477" s="21">
        <f>IF(head!F$48="S235",235,IF(head!F$48="S275",275,IF(head!F$48="S355",355,IF(head!F$48="S420",420,460))))*AN477*J477/1000</f>
        <v>701.10574218526347</v>
      </c>
      <c r="AP477" s="45" t="str">
        <f t="shared" si="81"/>
        <v>HF CHS 114,3 x 17,5</v>
      </c>
    </row>
    <row r="478" spans="1:42">
      <c r="A478" s="16" t="s">
        <v>594</v>
      </c>
      <c r="B478" s="31">
        <f t="shared" si="82"/>
        <v>743.5033476392548</v>
      </c>
      <c r="C478" s="17">
        <v>114.3</v>
      </c>
      <c r="D478" s="17"/>
      <c r="E478" s="216" t="s">
        <v>313</v>
      </c>
      <c r="F478" s="17"/>
      <c r="G478" s="17"/>
      <c r="H478" s="35">
        <v>41.77658494817171</v>
      </c>
      <c r="I478" s="18">
        <v>42.574863641448879</v>
      </c>
      <c r="J478" s="18">
        <v>5321.8579551811099</v>
      </c>
      <c r="K478" s="18">
        <v>0.35908404030531338</v>
      </c>
      <c r="L478" s="49">
        <v>6437113.1605913062</v>
      </c>
      <c r="M478" s="19">
        <v>112635.40088523721</v>
      </c>
      <c r="N478" s="19">
        <v>165765.65833333333</v>
      </c>
      <c r="O478" s="50">
        <v>34.778747102217466</v>
      </c>
      <c r="P478" s="19">
        <v>6437113.1605913062</v>
      </c>
      <c r="Q478" s="19">
        <v>112635.40088523721</v>
      </c>
      <c r="R478" s="19">
        <v>165765.65833333333</v>
      </c>
      <c r="S478" s="18">
        <v>34.778747102217466</v>
      </c>
      <c r="T478" s="49">
        <v>12874226.321182612</v>
      </c>
      <c r="U478" s="223"/>
      <c r="V478" s="104">
        <v>1</v>
      </c>
      <c r="W478" s="105">
        <v>1</v>
      </c>
      <c r="X478" s="105">
        <v>1</v>
      </c>
      <c r="Y478" s="105">
        <v>1</v>
      </c>
      <c r="Z478" s="105">
        <v>1</v>
      </c>
      <c r="AA478" s="106">
        <v>1</v>
      </c>
      <c r="AB478" s="105">
        <v>1</v>
      </c>
      <c r="AC478" s="105">
        <v>1</v>
      </c>
      <c r="AD478" s="105">
        <v>1</v>
      </c>
      <c r="AE478" s="111">
        <v>1</v>
      </c>
      <c r="AF478" s="224">
        <f t="shared" si="83"/>
        <v>67.473435655253837</v>
      </c>
      <c r="AG478" s="221"/>
      <c r="AH478" s="229"/>
      <c r="AI478" s="226"/>
      <c r="AJ478" s="60" t="str">
        <f>IF(head!$F$48="S460","a0","a")</f>
        <v>a</v>
      </c>
      <c r="AK478" s="60">
        <f t="shared" si="84"/>
        <v>0.21</v>
      </c>
      <c r="AL478" s="20">
        <f>IF(head!F$48="S235",235,IF(head!F$48="S275",275,IF(head!F$48="S355",355,IF(head!F$48="S420",420,460))))^0.5*head!$I$40*1000/(S478*3.1416*210000^0.5)</f>
        <v>1.1022039515633306</v>
      </c>
      <c r="AM478" s="20">
        <f t="shared" si="85"/>
        <v>1.20215819033506</v>
      </c>
      <c r="AN478" s="20">
        <f t="shared" si="86"/>
        <v>0.59449990194257218</v>
      </c>
      <c r="AO478" s="21">
        <f>IF(head!F$48="S235",235,IF(head!F$48="S275",275,IF(head!F$48="S355",355,IF(head!F$48="S420",420,460))))*AN478*J478/1000</f>
        <v>743.5033476392548</v>
      </c>
      <c r="AP478" s="45" t="str">
        <f t="shared" si="81"/>
        <v>HF CHS 114,3 x 20</v>
      </c>
    </row>
    <row r="479" spans="1:42">
      <c r="A479" s="16" t="s">
        <v>604</v>
      </c>
      <c r="B479" s="31">
        <f t="shared" si="82"/>
        <v>806.45900094946023</v>
      </c>
      <c r="C479" s="17">
        <v>114.3</v>
      </c>
      <c r="D479" s="17"/>
      <c r="E479" s="216" t="s">
        <v>315</v>
      </c>
      <c r="F479" s="17"/>
      <c r="G479" s="17"/>
      <c r="H479" s="35">
        <v>46.511593395662246</v>
      </c>
      <c r="I479" s="18">
        <v>47.400349957362799</v>
      </c>
      <c r="J479" s="18">
        <v>5925.04374467035</v>
      </c>
      <c r="K479" s="18">
        <v>0.35908404030531338</v>
      </c>
      <c r="L479" s="49">
        <v>6882301.2183639714</v>
      </c>
      <c r="M479" s="19">
        <v>120425.21816909839</v>
      </c>
      <c r="N479" s="19">
        <v>180516.46666666667</v>
      </c>
      <c r="O479" s="50">
        <v>34.081684964215015</v>
      </c>
      <c r="P479" s="19">
        <v>6882301.2183639714</v>
      </c>
      <c r="Q479" s="19">
        <v>120425.21816909839</v>
      </c>
      <c r="R479" s="19">
        <v>180516.46666666667</v>
      </c>
      <c r="S479" s="18">
        <v>34.081684964215015</v>
      </c>
      <c r="T479" s="49">
        <v>13764602.436727943</v>
      </c>
      <c r="U479" s="223"/>
      <c r="V479" s="104">
        <v>1</v>
      </c>
      <c r="W479" s="105">
        <v>1</v>
      </c>
      <c r="X479" s="105">
        <v>1</v>
      </c>
      <c r="Y479" s="105">
        <v>1</v>
      </c>
      <c r="Z479" s="105">
        <v>1</v>
      </c>
      <c r="AA479" s="106">
        <v>1</v>
      </c>
      <c r="AB479" s="105">
        <v>1</v>
      </c>
      <c r="AC479" s="105">
        <v>1</v>
      </c>
      <c r="AD479" s="105">
        <v>1</v>
      </c>
      <c r="AE479" s="111">
        <v>1</v>
      </c>
      <c r="AF479" s="224">
        <f t="shared" si="83"/>
        <v>60.604453870625662</v>
      </c>
      <c r="AG479" s="221"/>
      <c r="AH479" s="229"/>
      <c r="AI479" s="226"/>
      <c r="AJ479" s="60" t="str">
        <f>IF(head!$F$48="S460","a0","a")</f>
        <v>a</v>
      </c>
      <c r="AK479" s="60">
        <f t="shared" si="84"/>
        <v>0.21</v>
      </c>
      <c r="AL479" s="20">
        <f>IF(head!F$48="S235",235,IF(head!F$48="S275",275,IF(head!F$48="S355",355,IF(head!F$48="S420",420,460))))^0.5*head!$I$40*1000/(S479*3.1416*210000^0.5)</f>
        <v>1.1247469873257405</v>
      </c>
      <c r="AM479" s="20">
        <f t="shared" si="85"/>
        <v>1.2296263264183676</v>
      </c>
      <c r="AN479" s="20">
        <f t="shared" si="86"/>
        <v>0.57919242075791666</v>
      </c>
      <c r="AO479" s="21">
        <f>IF(head!F$48="S235",235,IF(head!F$48="S275",275,IF(head!F$48="S355",355,IF(head!F$48="S420",420,460))))*AN479*J479/1000</f>
        <v>806.45900094946023</v>
      </c>
      <c r="AP479" s="45" t="str">
        <f t="shared" si="81"/>
        <v>HF CHS 121 x 5</v>
      </c>
    </row>
    <row r="480" spans="1:42">
      <c r="A480" s="16" t="s">
        <v>502</v>
      </c>
      <c r="B480" s="31">
        <f t="shared" si="82"/>
        <v>304.58871474510312</v>
      </c>
      <c r="C480" s="17">
        <v>121</v>
      </c>
      <c r="D480" s="17"/>
      <c r="E480" s="216">
        <v>5</v>
      </c>
      <c r="F480" s="17"/>
      <c r="G480" s="17"/>
      <c r="H480" s="35">
        <v>14.303671351794328</v>
      </c>
      <c r="I480" s="18">
        <v>14.576989912656641</v>
      </c>
      <c r="J480" s="18">
        <v>1822.12373908208</v>
      </c>
      <c r="K480" s="18">
        <v>0.38013271108436497</v>
      </c>
      <c r="L480" s="49">
        <v>3070506.26582069</v>
      </c>
      <c r="M480" s="19">
        <v>50752.169682986612</v>
      </c>
      <c r="N480" s="19">
        <v>67321.666666666672</v>
      </c>
      <c r="O480" s="50">
        <v>41.050274055114421</v>
      </c>
      <c r="P480" s="19">
        <v>3070506.26582069</v>
      </c>
      <c r="Q480" s="19">
        <v>50752.169682986612</v>
      </c>
      <c r="R480" s="19">
        <v>67321.666666666672</v>
      </c>
      <c r="S480" s="18">
        <v>41.050274055114421</v>
      </c>
      <c r="T480" s="49">
        <v>6141012.5316413799</v>
      </c>
      <c r="U480" s="223"/>
      <c r="V480" s="104">
        <v>1</v>
      </c>
      <c r="W480" s="105">
        <v>1</v>
      </c>
      <c r="X480" s="105">
        <v>1</v>
      </c>
      <c r="Y480" s="105">
        <v>1</v>
      </c>
      <c r="Z480" s="105">
        <v>1</v>
      </c>
      <c r="AA480" s="106">
        <v>1</v>
      </c>
      <c r="AB480" s="105">
        <v>1</v>
      </c>
      <c r="AC480" s="105">
        <v>2</v>
      </c>
      <c r="AD480" s="105">
        <v>2</v>
      </c>
      <c r="AE480" s="111">
        <v>2</v>
      </c>
      <c r="AF480" s="224">
        <f t="shared" si="83"/>
        <v>208.62068965517241</v>
      </c>
      <c r="AG480" s="221"/>
      <c r="AH480" s="229"/>
      <c r="AI480" s="226"/>
      <c r="AJ480" s="60" t="str">
        <f>IF(head!$F$48="S460","a0","a")</f>
        <v>a</v>
      </c>
      <c r="AK480" s="60">
        <f t="shared" si="84"/>
        <v>0.21</v>
      </c>
      <c r="AL480" s="20">
        <f>IF(head!F$48="S235",235,IF(head!F$48="S275",275,IF(head!F$48="S355",355,IF(head!F$48="S420",420,460))))^0.5*head!$I$40*1000/(S480*3.1416*210000^0.5)</f>
        <v>0.93381282753482409</v>
      </c>
      <c r="AM480" s="20">
        <f t="shared" si="85"/>
        <v>1.0130535453254481</v>
      </c>
      <c r="AN480" s="20">
        <f t="shared" si="86"/>
        <v>0.71132501191035113</v>
      </c>
      <c r="AO480" s="21">
        <f>IF(head!F$48="S235",235,IF(head!F$48="S275",275,IF(head!F$48="S355",355,IF(head!F$48="S420",420,460))))*AN480*J480/1000</f>
        <v>304.58871474510312</v>
      </c>
      <c r="AP480" s="45" t="str">
        <f t="shared" si="81"/>
        <v>HF CHS 121 x 5,6</v>
      </c>
    </row>
    <row r="481" spans="1:42">
      <c r="A481" s="16" t="s">
        <v>509</v>
      </c>
      <c r="B481" s="31">
        <f t="shared" si="82"/>
        <v>337.87629674197842</v>
      </c>
      <c r="C481" s="17">
        <v>121</v>
      </c>
      <c r="D481" s="17"/>
      <c r="E481" s="216" t="s">
        <v>295</v>
      </c>
      <c r="F481" s="17"/>
      <c r="G481" s="17"/>
      <c r="H481" s="35">
        <v>15.937249266178569</v>
      </c>
      <c r="I481" s="18">
        <v>16.24178269164695</v>
      </c>
      <c r="J481" s="18">
        <v>2030.2228364558687</v>
      </c>
      <c r="K481" s="18">
        <v>0.38013271108436497</v>
      </c>
      <c r="L481" s="49">
        <v>3387558.7671109857</v>
      </c>
      <c r="M481" s="19">
        <v>55992.706894396455</v>
      </c>
      <c r="N481" s="19">
        <v>74634.634666666694</v>
      </c>
      <c r="O481" s="50">
        <v>40.848072169932323</v>
      </c>
      <c r="P481" s="19">
        <v>3387558.7671109857</v>
      </c>
      <c r="Q481" s="19">
        <v>55992.706894396455</v>
      </c>
      <c r="R481" s="19">
        <v>74634.634666666694</v>
      </c>
      <c r="S481" s="18">
        <v>40.848072169932323</v>
      </c>
      <c r="T481" s="49">
        <v>6775117.5342219714</v>
      </c>
      <c r="U481" s="223"/>
      <c r="V481" s="104">
        <v>1</v>
      </c>
      <c r="W481" s="105">
        <v>1</v>
      </c>
      <c r="X481" s="105">
        <v>1</v>
      </c>
      <c r="Y481" s="105">
        <v>1</v>
      </c>
      <c r="Z481" s="105">
        <v>1</v>
      </c>
      <c r="AA481" s="106">
        <v>1</v>
      </c>
      <c r="AB481" s="105">
        <v>1</v>
      </c>
      <c r="AC481" s="105">
        <v>1</v>
      </c>
      <c r="AD481" s="105">
        <v>2</v>
      </c>
      <c r="AE481" s="111">
        <v>2</v>
      </c>
      <c r="AF481" s="224">
        <f t="shared" si="83"/>
        <v>187.23693983659314</v>
      </c>
      <c r="AG481" s="221"/>
      <c r="AH481" s="229"/>
      <c r="AI481" s="226"/>
      <c r="AJ481" s="60" t="str">
        <f>IF(head!$F$48="S460","a0","a")</f>
        <v>a</v>
      </c>
      <c r="AK481" s="60">
        <f t="shared" si="84"/>
        <v>0.21</v>
      </c>
      <c r="AL481" s="20">
        <f>IF(head!F$48="S235",235,IF(head!F$48="S275",275,IF(head!F$48="S355",355,IF(head!F$48="S420",420,460))))^0.5*head!$I$40*1000/(S481*3.1416*210000^0.5)</f>
        <v>0.93843529082634169</v>
      </c>
      <c r="AM481" s="20">
        <f t="shared" si="85"/>
        <v>1.0178661030709262</v>
      </c>
      <c r="AN481" s="20">
        <f t="shared" si="86"/>
        <v>0.70818407205372491</v>
      </c>
      <c r="AO481" s="21">
        <f>IF(head!F$48="S235",235,IF(head!F$48="S275",275,IF(head!F$48="S355",355,IF(head!F$48="S420",420,460))))*AN481*J481/1000</f>
        <v>337.87629674197842</v>
      </c>
      <c r="AP481" s="45" t="str">
        <f t="shared" si="81"/>
        <v>HF CHS 121 x 6,3</v>
      </c>
    </row>
    <row r="482" spans="1:42">
      <c r="A482" s="16" t="s">
        <v>516</v>
      </c>
      <c r="B482" s="31">
        <f t="shared" si="82"/>
        <v>375.83512664497795</v>
      </c>
      <c r="C482" s="17">
        <v>121</v>
      </c>
      <c r="D482" s="17"/>
      <c r="E482" s="216">
        <v>6.3</v>
      </c>
      <c r="F482" s="17"/>
      <c r="G482" s="17"/>
      <c r="H482" s="35">
        <v>17.820648199172574</v>
      </c>
      <c r="I482" s="18">
        <v>18.161170139284152</v>
      </c>
      <c r="J482" s="18">
        <v>2270.1462674105192</v>
      </c>
      <c r="K482" s="18">
        <v>0.38013271108436497</v>
      </c>
      <c r="L482" s="49">
        <v>3744543.839071298</v>
      </c>
      <c r="M482" s="19">
        <v>61893.286596219798</v>
      </c>
      <c r="N482" s="19">
        <v>82966.715999999971</v>
      </c>
      <c r="O482" s="50">
        <v>40.613698427993484</v>
      </c>
      <c r="P482" s="19">
        <v>3744543.839071298</v>
      </c>
      <c r="Q482" s="19">
        <v>61893.286596219798</v>
      </c>
      <c r="R482" s="19">
        <v>82966.715999999971</v>
      </c>
      <c r="S482" s="18">
        <v>40.613698427993484</v>
      </c>
      <c r="T482" s="49">
        <v>7489087.678142596</v>
      </c>
      <c r="U482" s="223"/>
      <c r="V482" s="104">
        <v>1</v>
      </c>
      <c r="W482" s="105">
        <v>1</v>
      </c>
      <c r="X482" s="105">
        <v>1</v>
      </c>
      <c r="Y482" s="105">
        <v>1</v>
      </c>
      <c r="Z482" s="105">
        <v>1</v>
      </c>
      <c r="AA482" s="106">
        <v>1</v>
      </c>
      <c r="AB482" s="105">
        <v>1</v>
      </c>
      <c r="AC482" s="105">
        <v>1</v>
      </c>
      <c r="AD482" s="105">
        <v>1</v>
      </c>
      <c r="AE482" s="111">
        <v>2</v>
      </c>
      <c r="AF482" s="224">
        <f t="shared" si="83"/>
        <v>167.44855454532882</v>
      </c>
      <c r="AG482" s="221"/>
      <c r="AH482" s="229"/>
      <c r="AI482" s="226"/>
      <c r="AJ482" s="60" t="str">
        <f>IF(head!$F$48="S460","a0","a")</f>
        <v>a</v>
      </c>
      <c r="AK482" s="60">
        <f t="shared" si="84"/>
        <v>0.21</v>
      </c>
      <c r="AL482" s="20">
        <f>IF(head!F$48="S235",235,IF(head!F$48="S275",275,IF(head!F$48="S355",355,IF(head!F$48="S420",420,460))))^0.5*head!$I$40*1000/(S482*3.1416*210000^0.5)</f>
        <v>0.94385081807925564</v>
      </c>
      <c r="AM482" s="20">
        <f t="shared" si="85"/>
        <v>1.0235315192927619</v>
      </c>
      <c r="AN482" s="20">
        <f t="shared" si="86"/>
        <v>0.70449135115839567</v>
      </c>
      <c r="AO482" s="21">
        <f>IF(head!F$48="S235",235,IF(head!F$48="S275",275,IF(head!F$48="S355",355,IF(head!F$48="S420",420,460))))*AN482*J482/1000</f>
        <v>375.83512664497795</v>
      </c>
      <c r="AP482" s="45" t="str">
        <f t="shared" si="81"/>
        <v>HF CHS 121 x 8</v>
      </c>
    </row>
    <row r="483" spans="1:42">
      <c r="A483" s="16" t="s">
        <v>532</v>
      </c>
      <c r="B483" s="31">
        <f t="shared" si="82"/>
        <v>464.1129850783343</v>
      </c>
      <c r="C483" s="17">
        <v>121</v>
      </c>
      <c r="D483" s="17"/>
      <c r="E483" s="216">
        <v>8</v>
      </c>
      <c r="F483" s="17"/>
      <c r="G483" s="17"/>
      <c r="H483" s="35">
        <v>22.293998106934605</v>
      </c>
      <c r="I483" s="18">
        <v>22.719998070761381</v>
      </c>
      <c r="J483" s="18">
        <v>2839.9997588451729</v>
      </c>
      <c r="K483" s="18">
        <v>0.38013271108436497</v>
      </c>
      <c r="L483" s="49">
        <v>4555714.6131575136</v>
      </c>
      <c r="M483" s="19">
        <v>75301.067986074617</v>
      </c>
      <c r="N483" s="19">
        <v>102322.66666666666</v>
      </c>
      <c r="O483" s="50">
        <v>40.05152930912876</v>
      </c>
      <c r="P483" s="19">
        <v>4555714.6131575136</v>
      </c>
      <c r="Q483" s="19">
        <v>75301.067986074617</v>
      </c>
      <c r="R483" s="19">
        <v>102322.66666666666</v>
      </c>
      <c r="S483" s="18">
        <v>40.05152930912876</v>
      </c>
      <c r="T483" s="49">
        <v>9111429.2263150271</v>
      </c>
      <c r="U483" s="223"/>
      <c r="V483" s="104">
        <v>1</v>
      </c>
      <c r="W483" s="105">
        <v>1</v>
      </c>
      <c r="X483" s="105">
        <v>1</v>
      </c>
      <c r="Y483" s="105">
        <v>1</v>
      </c>
      <c r="Z483" s="105">
        <v>1</v>
      </c>
      <c r="AA483" s="106">
        <v>1</v>
      </c>
      <c r="AB483" s="105">
        <v>1</v>
      </c>
      <c r="AC483" s="105">
        <v>1</v>
      </c>
      <c r="AD483" s="105">
        <v>1</v>
      </c>
      <c r="AE483" s="111">
        <v>1</v>
      </c>
      <c r="AF483" s="224">
        <f t="shared" si="83"/>
        <v>133.84955752212392</v>
      </c>
      <c r="AG483" s="221"/>
      <c r="AH483" s="229"/>
      <c r="AI483" s="226"/>
      <c r="AJ483" s="60" t="str">
        <f>IF(head!$F$48="S460","a0","a")</f>
        <v>a</v>
      </c>
      <c r="AK483" s="60">
        <f t="shared" si="84"/>
        <v>0.21</v>
      </c>
      <c r="AL483" s="20">
        <f>IF(head!F$48="S235",235,IF(head!F$48="S275",275,IF(head!F$48="S355",355,IF(head!F$48="S420",420,460))))^0.5*head!$I$40*1000/(S483*3.1416*210000^0.5)</f>
        <v>0.95709884610445328</v>
      </c>
      <c r="AM483" s="20">
        <f t="shared" si="85"/>
        <v>1.0375144794482056</v>
      </c>
      <c r="AN483" s="20">
        <f t="shared" si="86"/>
        <v>0.6954045916809638</v>
      </c>
      <c r="AO483" s="21">
        <f>IF(head!F$48="S235",235,IF(head!F$48="S275",275,IF(head!F$48="S355",355,IF(head!F$48="S420",420,460))))*AN483*J483/1000</f>
        <v>464.1129850783343</v>
      </c>
      <c r="AP483" s="45" t="str">
        <f t="shared" si="81"/>
        <v>HF CHS 121 x 10</v>
      </c>
    </row>
    <row r="484" spans="1:42">
      <c r="A484" s="16" t="s">
        <v>549</v>
      </c>
      <c r="B484" s="31">
        <f t="shared" si="82"/>
        <v>560.95573684979445</v>
      </c>
      <c r="C484" s="17">
        <v>121</v>
      </c>
      <c r="D484" s="17"/>
      <c r="E484" s="216" t="s">
        <v>305</v>
      </c>
      <c r="F484" s="17"/>
      <c r="G484" s="17"/>
      <c r="H484" s="35">
        <v>27.374267587054661</v>
      </c>
      <c r="I484" s="18">
        <v>27.897342763877361</v>
      </c>
      <c r="J484" s="18">
        <v>3487.1678454846706</v>
      </c>
      <c r="K484" s="18">
        <v>0.38013271108436497</v>
      </c>
      <c r="L484" s="49">
        <v>5414263.9760956364</v>
      </c>
      <c r="M484" s="19">
        <v>89491.966547035307</v>
      </c>
      <c r="N484" s="19">
        <v>123543.33333333334</v>
      </c>
      <c r="O484" s="50">
        <v>39.403362800654463</v>
      </c>
      <c r="P484" s="19">
        <v>5414263.9760956364</v>
      </c>
      <c r="Q484" s="19">
        <v>89491.966547035307</v>
      </c>
      <c r="R484" s="19">
        <v>123543.33333333334</v>
      </c>
      <c r="S484" s="18">
        <v>39.403362800654463</v>
      </c>
      <c r="T484" s="49">
        <v>10828527.952191273</v>
      </c>
      <c r="U484" s="223"/>
      <c r="V484" s="104">
        <v>1</v>
      </c>
      <c r="W484" s="105">
        <v>1</v>
      </c>
      <c r="X484" s="105">
        <v>1</v>
      </c>
      <c r="Y484" s="105">
        <v>1</v>
      </c>
      <c r="Z484" s="105">
        <v>1</v>
      </c>
      <c r="AA484" s="106">
        <v>1</v>
      </c>
      <c r="AB484" s="105">
        <v>1</v>
      </c>
      <c r="AC484" s="105">
        <v>1</v>
      </c>
      <c r="AD484" s="105">
        <v>1</v>
      </c>
      <c r="AE484" s="111">
        <v>1</v>
      </c>
      <c r="AF484" s="224">
        <f t="shared" si="83"/>
        <v>109.00900900900901</v>
      </c>
      <c r="AG484" s="221"/>
      <c r="AH484" s="229"/>
      <c r="AI484" s="226"/>
      <c r="AJ484" s="60" t="str">
        <f>IF(head!$F$48="S460","a0","a")</f>
        <v>a</v>
      </c>
      <c r="AK484" s="60">
        <f t="shared" si="84"/>
        <v>0.21</v>
      </c>
      <c r="AL484" s="20">
        <f>IF(head!F$48="S235",235,IF(head!F$48="S275",275,IF(head!F$48="S355",355,IF(head!F$48="S420",420,460))))^0.5*head!$I$40*1000/(S484*3.1416*210000^0.5)</f>
        <v>0.97284266524199148</v>
      </c>
      <c r="AM484" s="20">
        <f t="shared" si="85"/>
        <v>1.0543599055079798</v>
      </c>
      <c r="AN484" s="20">
        <f t="shared" si="86"/>
        <v>0.68452274008358249</v>
      </c>
      <c r="AO484" s="21">
        <f>IF(head!F$48="S235",235,IF(head!F$48="S275",275,IF(head!F$48="S355",355,IF(head!F$48="S420",420,460))))*AN484*J484/1000</f>
        <v>560.95573684979445</v>
      </c>
      <c r="AP484" s="45" t="str">
        <f t="shared" si="81"/>
        <v>HF CHS 121 x 12,5</v>
      </c>
    </row>
    <row r="485" spans="1:42">
      <c r="A485" s="16" t="s">
        <v>566</v>
      </c>
      <c r="B485" s="31">
        <f t="shared" si="82"/>
        <v>671.54787690653006</v>
      </c>
      <c r="C485" s="17">
        <v>121</v>
      </c>
      <c r="D485" s="17"/>
      <c r="E485" s="216" t="s">
        <v>307</v>
      </c>
      <c r="F485" s="17"/>
      <c r="G485" s="17"/>
      <c r="H485" s="35">
        <v>33.447162535984582</v>
      </c>
      <c r="I485" s="18">
        <v>34.086280291449256</v>
      </c>
      <c r="J485" s="18">
        <v>4260.7850364311571</v>
      </c>
      <c r="K485" s="18">
        <v>0.38013271108436497</v>
      </c>
      <c r="L485" s="49">
        <v>6353096.788383632</v>
      </c>
      <c r="M485" s="19">
        <v>105009.86427080382</v>
      </c>
      <c r="N485" s="19">
        <v>147804.16666666669</v>
      </c>
      <c r="O485" s="50">
        <v>38.614278447227264</v>
      </c>
      <c r="P485" s="19">
        <v>6353096.788383632</v>
      </c>
      <c r="Q485" s="19">
        <v>105009.86427080382</v>
      </c>
      <c r="R485" s="19">
        <v>147804.16666666669</v>
      </c>
      <c r="S485" s="18">
        <v>38.614278447227264</v>
      </c>
      <c r="T485" s="49">
        <v>12706193.576767264</v>
      </c>
      <c r="U485" s="223"/>
      <c r="V485" s="104">
        <v>1</v>
      </c>
      <c r="W485" s="105">
        <v>1</v>
      </c>
      <c r="X485" s="105">
        <v>1</v>
      </c>
      <c r="Y485" s="105">
        <v>1</v>
      </c>
      <c r="Z485" s="105">
        <v>1</v>
      </c>
      <c r="AA485" s="106">
        <v>1</v>
      </c>
      <c r="AB485" s="105">
        <v>1</v>
      </c>
      <c r="AC485" s="105">
        <v>1</v>
      </c>
      <c r="AD485" s="105">
        <v>1</v>
      </c>
      <c r="AE485" s="111">
        <v>1</v>
      </c>
      <c r="AF485" s="224">
        <f t="shared" si="83"/>
        <v>89.21658986175116</v>
      </c>
      <c r="AG485" s="221"/>
      <c r="AH485" s="229"/>
      <c r="AI485" s="226"/>
      <c r="AJ485" s="60" t="str">
        <f>IF(head!$F$48="S460","a0","a")</f>
        <v>a</v>
      </c>
      <c r="AK485" s="60">
        <f t="shared" si="84"/>
        <v>0.21</v>
      </c>
      <c r="AL485" s="20">
        <f>IF(head!F$48="S235",235,IF(head!F$48="S275",275,IF(head!F$48="S355",355,IF(head!F$48="S420",420,460))))^0.5*head!$I$40*1000/(S485*3.1416*210000^0.5)</f>
        <v>0.99272274474517308</v>
      </c>
      <c r="AM485" s="20">
        <f t="shared" si="85"/>
        <v>1.0759851121654382</v>
      </c>
      <c r="AN485" s="20">
        <f t="shared" si="86"/>
        <v>0.67068639126215157</v>
      </c>
      <c r="AO485" s="21">
        <f>IF(head!F$48="S235",235,IF(head!F$48="S275",275,IF(head!F$48="S355",355,IF(head!F$48="S420",420,460))))*AN485*J485/1000</f>
        <v>671.54787690653006</v>
      </c>
      <c r="AP485" s="45" t="str">
        <f t="shared" si="81"/>
        <v>HF CHS 121 x 16</v>
      </c>
    </row>
    <row r="486" spans="1:42">
      <c r="A486" s="16" t="s">
        <v>590</v>
      </c>
      <c r="B486" s="31">
        <f t="shared" si="82"/>
        <v>807.48003682628882</v>
      </c>
      <c r="C486" s="17">
        <v>121</v>
      </c>
      <c r="D486" s="17"/>
      <c r="E486" s="216" t="s">
        <v>311</v>
      </c>
      <c r="F486" s="17"/>
      <c r="G486" s="17"/>
      <c r="H486" s="35">
        <v>41.431323915542194</v>
      </c>
      <c r="I486" s="18">
        <v>42.223005264246822</v>
      </c>
      <c r="J486" s="18">
        <v>5277.8756580308527</v>
      </c>
      <c r="K486" s="18">
        <v>0.38013271108436497</v>
      </c>
      <c r="L486" s="49">
        <v>7442464.412280756</v>
      </c>
      <c r="M486" s="19">
        <v>123015.94069885545</v>
      </c>
      <c r="N486" s="19">
        <v>177765.33333333334</v>
      </c>
      <c r="O486" s="50">
        <v>37.551631123028464</v>
      </c>
      <c r="P486" s="19">
        <v>7442464.412280756</v>
      </c>
      <c r="Q486" s="19">
        <v>123015.94069885545</v>
      </c>
      <c r="R486" s="19">
        <v>177765.33333333334</v>
      </c>
      <c r="S486" s="18">
        <v>37.551631123028464</v>
      </c>
      <c r="T486" s="49">
        <v>14884928.824561512</v>
      </c>
      <c r="U486" s="223"/>
      <c r="V486" s="104">
        <v>1</v>
      </c>
      <c r="W486" s="105">
        <v>1</v>
      </c>
      <c r="X486" s="105">
        <v>1</v>
      </c>
      <c r="Y486" s="105">
        <v>1</v>
      </c>
      <c r="Z486" s="105">
        <v>1</v>
      </c>
      <c r="AA486" s="106">
        <v>1</v>
      </c>
      <c r="AB486" s="105">
        <v>1</v>
      </c>
      <c r="AC486" s="105">
        <v>1</v>
      </c>
      <c r="AD486" s="105">
        <v>1</v>
      </c>
      <c r="AE486" s="111">
        <v>1</v>
      </c>
      <c r="AF486" s="224">
        <f t="shared" si="83"/>
        <v>72.023809523809518</v>
      </c>
      <c r="AG486" s="221"/>
      <c r="AH486" s="229"/>
      <c r="AI486" s="226"/>
      <c r="AJ486" s="60" t="str">
        <f>IF(head!$F$48="S460","a0","a")</f>
        <v>a</v>
      </c>
      <c r="AK486" s="60">
        <f t="shared" si="84"/>
        <v>0.21</v>
      </c>
      <c r="AL486" s="20">
        <f>IF(head!F$48="S235",235,IF(head!F$48="S275",275,IF(head!F$48="S355",355,IF(head!F$48="S420",420,460))))^0.5*head!$I$40*1000/(S486*3.1416*210000^0.5)</f>
        <v>1.0208151108242547</v>
      </c>
      <c r="AM486" s="20">
        <f t="shared" si="85"/>
        <v>1.1072173318801144</v>
      </c>
      <c r="AN486" s="20">
        <f t="shared" si="86"/>
        <v>0.65103566012628944</v>
      </c>
      <c r="AO486" s="21">
        <f>IF(head!F$48="S235",235,IF(head!F$48="S275",275,IF(head!F$48="S355",355,IF(head!F$48="S420",420,460))))*AN486*J486/1000</f>
        <v>807.48003682628882</v>
      </c>
      <c r="AP486" s="45" t="str">
        <f t="shared" si="81"/>
        <v>HF CHS 121 x 17,5</v>
      </c>
    </row>
    <row r="487" spans="1:42">
      <c r="A487" s="16" t="s">
        <v>599</v>
      </c>
      <c r="B487" s="31">
        <f t="shared" si="82"/>
        <v>859.24690437024719</v>
      </c>
      <c r="C487" s="17">
        <v>121</v>
      </c>
      <c r="D487" s="17"/>
      <c r="E487" s="216" t="s">
        <v>313</v>
      </c>
      <c r="F487" s="17"/>
      <c r="G487" s="17"/>
      <c r="H487" s="35">
        <v>44.668146096443927</v>
      </c>
      <c r="I487" s="18">
        <v>45.521677550516102</v>
      </c>
      <c r="J487" s="18">
        <v>5690.2096938145132</v>
      </c>
      <c r="K487" s="18">
        <v>0.38013271108436497</v>
      </c>
      <c r="L487" s="49">
        <v>7837196.9389119009</v>
      </c>
      <c r="M487" s="19">
        <v>129540.44527127109</v>
      </c>
      <c r="N487" s="19">
        <v>189250.83333333334</v>
      </c>
      <c r="O487" s="50">
        <v>37.112161079624556</v>
      </c>
      <c r="P487" s="19">
        <v>7837196.9389119009</v>
      </c>
      <c r="Q487" s="19">
        <v>129540.44527127109</v>
      </c>
      <c r="R487" s="19">
        <v>189250.83333333334</v>
      </c>
      <c r="S487" s="18">
        <v>37.112161079624556</v>
      </c>
      <c r="T487" s="49">
        <v>15674393.877823802</v>
      </c>
      <c r="U487" s="223"/>
      <c r="V487" s="104">
        <v>1</v>
      </c>
      <c r="W487" s="105">
        <v>1</v>
      </c>
      <c r="X487" s="105">
        <v>1</v>
      </c>
      <c r="Y487" s="105">
        <v>1</v>
      </c>
      <c r="Z487" s="105">
        <v>1</v>
      </c>
      <c r="AA487" s="106">
        <v>1</v>
      </c>
      <c r="AB487" s="105">
        <v>1</v>
      </c>
      <c r="AC487" s="105">
        <v>1</v>
      </c>
      <c r="AD487" s="105">
        <v>1</v>
      </c>
      <c r="AE487" s="111">
        <v>1</v>
      </c>
      <c r="AF487" s="224">
        <f t="shared" si="83"/>
        <v>66.80469289164941</v>
      </c>
      <c r="AG487" s="221"/>
      <c r="AH487" s="229"/>
      <c r="AI487" s="226"/>
      <c r="AJ487" s="60" t="str">
        <f>IF(head!$F$48="S460","a0","a")</f>
        <v>a</v>
      </c>
      <c r="AK487" s="60">
        <f t="shared" si="84"/>
        <v>0.21</v>
      </c>
      <c r="AL487" s="20">
        <f>IF(head!F$48="S235",235,IF(head!F$48="S275",275,IF(head!F$48="S355",355,IF(head!F$48="S420",420,460))))^0.5*head!$I$40*1000/(S487*3.1416*210000^0.5)</f>
        <v>1.0329032686682234</v>
      </c>
      <c r="AM487" s="20">
        <f t="shared" si="85"/>
        <v>1.1208994244229133</v>
      </c>
      <c r="AN487" s="20">
        <f t="shared" si="86"/>
        <v>0.64257206721317484</v>
      </c>
      <c r="AO487" s="21">
        <f>IF(head!F$48="S235",235,IF(head!F$48="S275",275,IF(head!F$48="S355",355,IF(head!F$48="S420",420,460))))*AN487*J487/1000</f>
        <v>859.24690437024719</v>
      </c>
      <c r="AP487" s="45" t="str">
        <f t="shared" si="81"/>
        <v>HF CHS 121 x 20</v>
      </c>
    </row>
    <row r="488" spans="1:42">
      <c r="A488" s="16" t="s">
        <v>612</v>
      </c>
      <c r="B488" s="31">
        <f t="shared" si="82"/>
        <v>937.28184494305094</v>
      </c>
      <c r="C488" s="17">
        <v>121</v>
      </c>
      <c r="D488" s="17"/>
      <c r="E488" s="216" t="s">
        <v>315</v>
      </c>
      <c r="F488" s="17"/>
      <c r="G488" s="17"/>
      <c r="H488" s="35">
        <v>49.816234707973344</v>
      </c>
      <c r="I488" s="18">
        <v>50.768137282011054</v>
      </c>
      <c r="J488" s="18">
        <v>6346.0171602513819</v>
      </c>
      <c r="K488" s="18">
        <v>0.38013271108436497</v>
      </c>
      <c r="L488" s="49">
        <v>8409265.9894781131</v>
      </c>
      <c r="M488" s="19">
        <v>138996.13205748945</v>
      </c>
      <c r="N488" s="19">
        <v>206686.66666666666</v>
      </c>
      <c r="O488" s="50">
        <v>36.402266412958411</v>
      </c>
      <c r="P488" s="19">
        <v>8409265.9894781131</v>
      </c>
      <c r="Q488" s="19">
        <v>138996.13205748945</v>
      </c>
      <c r="R488" s="19">
        <v>206686.66666666666</v>
      </c>
      <c r="S488" s="18">
        <v>36.402266412958411</v>
      </c>
      <c r="T488" s="49">
        <v>16818531.978956226</v>
      </c>
      <c r="U488" s="223"/>
      <c r="V488" s="104">
        <v>1</v>
      </c>
      <c r="W488" s="105">
        <v>1</v>
      </c>
      <c r="X488" s="105">
        <v>1</v>
      </c>
      <c r="Y488" s="105">
        <v>1</v>
      </c>
      <c r="Z488" s="105">
        <v>1</v>
      </c>
      <c r="AA488" s="106">
        <v>1</v>
      </c>
      <c r="AB488" s="105">
        <v>1</v>
      </c>
      <c r="AC488" s="105">
        <v>1</v>
      </c>
      <c r="AD488" s="105">
        <v>1</v>
      </c>
      <c r="AE488" s="111">
        <v>1</v>
      </c>
      <c r="AF488" s="224">
        <f t="shared" si="83"/>
        <v>59.900990099009903</v>
      </c>
      <c r="AG488" s="221"/>
      <c r="AH488" s="229"/>
      <c r="AI488" s="226"/>
      <c r="AJ488" s="60" t="str">
        <f>IF(head!$F$48="S460","a0","a")</f>
        <v>a</v>
      </c>
      <c r="AK488" s="60">
        <f t="shared" si="84"/>
        <v>0.21</v>
      </c>
      <c r="AL488" s="20">
        <f>IF(head!F$48="S235",235,IF(head!F$48="S275",275,IF(head!F$48="S355",355,IF(head!F$48="S420",420,460))))^0.5*head!$I$40*1000/(S488*3.1416*210000^0.5)</f>
        <v>1.0530463145239777</v>
      </c>
      <c r="AM488" s="20">
        <f t="shared" si="85"/>
        <v>1.1440231332912836</v>
      </c>
      <c r="AN488" s="20">
        <f t="shared" si="86"/>
        <v>0.62849394856953</v>
      </c>
      <c r="AO488" s="21">
        <f>IF(head!F$48="S235",235,IF(head!F$48="S275",275,IF(head!F$48="S355",355,IF(head!F$48="S420",420,460))))*AN488*J488/1000</f>
        <v>937.28184494305094</v>
      </c>
      <c r="AP488" s="45" t="str">
        <f t="shared" si="81"/>
        <v>HF CHS 127 x 5</v>
      </c>
    </row>
    <row r="489" spans="1:42">
      <c r="A489" s="16" t="s">
        <v>507</v>
      </c>
      <c r="B489" s="31">
        <f t="shared" si="82"/>
        <v>334.07311417259848</v>
      </c>
      <c r="C489" s="17">
        <v>127</v>
      </c>
      <c r="D489" s="17"/>
      <c r="E489" s="216">
        <v>5</v>
      </c>
      <c r="F489" s="17"/>
      <c r="G489" s="17"/>
      <c r="H489" s="35">
        <v>15.043516421714724</v>
      </c>
      <c r="I489" s="18">
        <v>15.330972149518191</v>
      </c>
      <c r="J489" s="18">
        <v>1916.3715186897739</v>
      </c>
      <c r="K489" s="18">
        <v>0.39898226700590372</v>
      </c>
      <c r="L489" s="49">
        <v>3571397.8715182301</v>
      </c>
      <c r="M489" s="19">
        <v>56242.486165641414</v>
      </c>
      <c r="N489" s="19">
        <v>74461.666666666672</v>
      </c>
      <c r="O489" s="50">
        <v>43.16972318651117</v>
      </c>
      <c r="P489" s="19">
        <v>3571397.8715182301</v>
      </c>
      <c r="Q489" s="19">
        <v>56242.486165641414</v>
      </c>
      <c r="R489" s="19">
        <v>74461.666666666672</v>
      </c>
      <c r="S489" s="18">
        <v>43.16972318651117</v>
      </c>
      <c r="T489" s="49">
        <v>7142795.7430364601</v>
      </c>
      <c r="U489" s="223"/>
      <c r="V489" s="104">
        <v>1</v>
      </c>
      <c r="W489" s="105">
        <v>1</v>
      </c>
      <c r="X489" s="105">
        <v>1</v>
      </c>
      <c r="Y489" s="105">
        <v>1</v>
      </c>
      <c r="Z489" s="105">
        <v>1</v>
      </c>
      <c r="AA489" s="106">
        <v>1</v>
      </c>
      <c r="AB489" s="105">
        <v>1</v>
      </c>
      <c r="AC489" s="105">
        <v>2</v>
      </c>
      <c r="AD489" s="105">
        <v>2</v>
      </c>
      <c r="AE489" s="111">
        <v>2</v>
      </c>
      <c r="AF489" s="224">
        <f t="shared" si="83"/>
        <v>208.19672131147541</v>
      </c>
      <c r="AG489" s="221"/>
      <c r="AH489" s="229"/>
      <c r="AI489" s="226"/>
      <c r="AJ489" s="60" t="str">
        <f>IF(head!$F$48="S460","a0","a")</f>
        <v>a</v>
      </c>
      <c r="AK489" s="60">
        <f t="shared" si="84"/>
        <v>0.21</v>
      </c>
      <c r="AL489" s="20">
        <f>IF(head!F$48="S235",235,IF(head!F$48="S275",275,IF(head!F$48="S355",355,IF(head!F$48="S420",420,460))))^0.5*head!$I$40*1000/(S489*3.1416*210000^0.5)</f>
        <v>0.88796660383644654</v>
      </c>
      <c r="AM489" s="20">
        <f t="shared" si="85"/>
        <v>0.96647883816724334</v>
      </c>
      <c r="AN489" s="20">
        <f t="shared" si="86"/>
        <v>0.74181217264976851</v>
      </c>
      <c r="AO489" s="21">
        <f>IF(head!F$48="S235",235,IF(head!F$48="S275",275,IF(head!F$48="S355",355,IF(head!F$48="S420",420,460))))*AN489*J489/1000</f>
        <v>334.07311417259848</v>
      </c>
      <c r="AP489" s="45" t="str">
        <f t="shared" si="81"/>
        <v>HF CHS 127 x 6,3</v>
      </c>
    </row>
    <row r="490" spans="1:42">
      <c r="A490" s="16" t="s">
        <v>519</v>
      </c>
      <c r="B490" s="31">
        <f t="shared" si="82"/>
        <v>413.11164123176832</v>
      </c>
      <c r="C490" s="17">
        <v>127</v>
      </c>
      <c r="D490" s="17"/>
      <c r="E490" s="216">
        <v>6.3</v>
      </c>
      <c r="F490" s="17"/>
      <c r="G490" s="17"/>
      <c r="H490" s="35">
        <v>18.752852987272281</v>
      </c>
      <c r="I490" s="18">
        <v>19.111187757729713</v>
      </c>
      <c r="J490" s="18">
        <v>2388.8984697162141</v>
      </c>
      <c r="K490" s="18">
        <v>0.39898226700590372</v>
      </c>
      <c r="L490" s="49">
        <v>4362182.3559173765</v>
      </c>
      <c r="M490" s="19">
        <v>68695.785132557125</v>
      </c>
      <c r="N490" s="19">
        <v>91864.835999999967</v>
      </c>
      <c r="O490" s="50">
        <v>42.731984508094172</v>
      </c>
      <c r="P490" s="19">
        <v>4362182.3559173765</v>
      </c>
      <c r="Q490" s="19">
        <v>68695.785132557125</v>
      </c>
      <c r="R490" s="19">
        <v>91864.835999999967</v>
      </c>
      <c r="S490" s="18">
        <v>42.731984508094172</v>
      </c>
      <c r="T490" s="49">
        <v>8724364.7118347529</v>
      </c>
      <c r="U490" s="223"/>
      <c r="V490" s="104">
        <v>1</v>
      </c>
      <c r="W490" s="105">
        <v>1</v>
      </c>
      <c r="X490" s="105">
        <v>1</v>
      </c>
      <c r="Y490" s="105">
        <v>1</v>
      </c>
      <c r="Z490" s="105">
        <v>1</v>
      </c>
      <c r="AA490" s="106">
        <v>1</v>
      </c>
      <c r="AB490" s="105">
        <v>1</v>
      </c>
      <c r="AC490" s="105">
        <v>1</v>
      </c>
      <c r="AD490" s="105">
        <v>1</v>
      </c>
      <c r="AE490" s="111">
        <v>2</v>
      </c>
      <c r="AF490" s="224">
        <f t="shared" si="83"/>
        <v>167.01516287266085</v>
      </c>
      <c r="AG490" s="221"/>
      <c r="AH490" s="229"/>
      <c r="AI490" s="226"/>
      <c r="AJ490" s="60" t="str">
        <f>IF(head!$F$48="S460","a0","a")</f>
        <v>a</v>
      </c>
      <c r="AK490" s="60">
        <f t="shared" si="84"/>
        <v>0.21</v>
      </c>
      <c r="AL490" s="20">
        <f>IF(head!F$48="S235",235,IF(head!F$48="S275",275,IF(head!F$48="S355",355,IF(head!F$48="S420",420,460))))^0.5*head!$I$40*1000/(S490*3.1416*210000^0.5)</f>
        <v>0.89706277224791298</v>
      </c>
      <c r="AM490" s="20">
        <f t="shared" si="85"/>
        <v>0.97555239976258634</v>
      </c>
      <c r="AN490" s="20">
        <f t="shared" si="86"/>
        <v>0.73587132306666125</v>
      </c>
      <c r="AO490" s="21">
        <f>IF(head!F$48="S235",235,IF(head!F$48="S275",275,IF(head!F$48="S355",355,IF(head!F$48="S420",420,460))))*AN490*J490/1000</f>
        <v>413.11164123176832</v>
      </c>
      <c r="AP490" s="45" t="str">
        <f t="shared" si="81"/>
        <v>HF CHS 127 x 7,1</v>
      </c>
    </row>
    <row r="491" spans="1:42">
      <c r="A491" s="16" t="s">
        <v>528</v>
      </c>
      <c r="B491" s="31">
        <f t="shared" ref="B491:B552" si="87">AO491</f>
        <v>460.15390679593446</v>
      </c>
      <c r="C491" s="17">
        <v>127</v>
      </c>
      <c r="D491" s="17"/>
      <c r="E491" s="216" t="s">
        <v>299</v>
      </c>
      <c r="F491" s="17"/>
      <c r="G491" s="17"/>
      <c r="H491" s="35">
        <v>20.994090319084471</v>
      </c>
      <c r="I491" s="18">
        <v>21.395251280595637</v>
      </c>
      <c r="J491" s="18">
        <v>2674.4064100744549</v>
      </c>
      <c r="K491" s="18">
        <v>0.39898226700590372</v>
      </c>
      <c r="L491" s="49">
        <v>4822763.7653032895</v>
      </c>
      <c r="M491" s="19">
        <v>75949.035674067549</v>
      </c>
      <c r="N491" s="19">
        <v>102188.97466666666</v>
      </c>
      <c r="O491" s="50">
        <v>42.465309371297415</v>
      </c>
      <c r="P491" s="19">
        <v>4822763.7653032895</v>
      </c>
      <c r="Q491" s="19">
        <v>75949.035674067549</v>
      </c>
      <c r="R491" s="19">
        <v>102188.97466666666</v>
      </c>
      <c r="S491" s="18">
        <v>42.465309371297415</v>
      </c>
      <c r="T491" s="49">
        <v>9645527.530606579</v>
      </c>
      <c r="U491" s="223"/>
      <c r="V491" s="104">
        <v>1</v>
      </c>
      <c r="W491" s="105">
        <v>1</v>
      </c>
      <c r="X491" s="105">
        <v>1</v>
      </c>
      <c r="Y491" s="105">
        <v>1</v>
      </c>
      <c r="Z491" s="105">
        <v>1</v>
      </c>
      <c r="AA491" s="106">
        <v>1</v>
      </c>
      <c r="AB491" s="105">
        <v>1</v>
      </c>
      <c r="AC491" s="105">
        <v>1</v>
      </c>
      <c r="AD491" s="105">
        <v>1</v>
      </c>
      <c r="AE491" s="111">
        <v>1</v>
      </c>
      <c r="AF491" s="224">
        <f t="shared" ref="AF491:AF552" si="88">K491/J491*1000000</f>
        <v>149.18535399217657</v>
      </c>
      <c r="AG491" s="221"/>
      <c r="AH491" s="229"/>
      <c r="AI491" s="226"/>
      <c r="AJ491" s="60" t="str">
        <f>IF(head!$F$48="S460","a0","a")</f>
        <v>a</v>
      </c>
      <c r="AK491" s="60">
        <f t="shared" ref="AK491:AK552" si="89">IF(AJ491="a0",0.13,IF(AJ491="a",0.21,IF(AJ491="b",0.34,IF(AJ491="c",0.49,0.76))))</f>
        <v>0.21</v>
      </c>
      <c r="AL491" s="20">
        <f>IF(head!F$48="S235",235,IF(head!F$48="S275",275,IF(head!F$48="S355",355,IF(head!F$48="S420",420,460))))^0.5*head!$I$40*1000/(S491*3.1416*210000^0.5)</f>
        <v>0.90269617845750438</v>
      </c>
      <c r="AM491" s="20">
        <f t="shared" ref="AM491:AM552" si="90">0.5*(1+AK491*(AL491-0.2)+AL491^2)</f>
        <v>0.98121329403892921</v>
      </c>
      <c r="AN491" s="20">
        <f t="shared" ref="AN491:AN552" si="91">IF(AL491&lt;=0.2,1,1/(AM491+(AM491^2-AL491^2)^0.5))</f>
        <v>0.73216311614808638</v>
      </c>
      <c r="AO491" s="21">
        <f>IF(head!F$48="S235",235,IF(head!F$48="S275",275,IF(head!F$48="S355",355,IF(head!F$48="S420",420,460))))*AN491*J491/1000</f>
        <v>460.15390679593446</v>
      </c>
      <c r="AP491" s="45" t="str">
        <f t="shared" si="81"/>
        <v>HF CHS 127 x 8</v>
      </c>
    </row>
    <row r="492" spans="1:42">
      <c r="A492" s="16" t="s">
        <v>537</v>
      </c>
      <c r="B492" s="31">
        <f t="shared" si="87"/>
        <v>511.62725835469888</v>
      </c>
      <c r="C492" s="17">
        <v>127</v>
      </c>
      <c r="D492" s="17"/>
      <c r="E492" s="216">
        <v>8</v>
      </c>
      <c r="F492" s="17"/>
      <c r="G492" s="17"/>
      <c r="H492" s="35">
        <v>23.477750218807238</v>
      </c>
      <c r="I492" s="18">
        <v>23.926369649739861</v>
      </c>
      <c r="J492" s="18">
        <v>2990.7962062174829</v>
      </c>
      <c r="K492" s="18">
        <v>0.39898226700590372</v>
      </c>
      <c r="L492" s="49">
        <v>5318009.5041804621</v>
      </c>
      <c r="M492" s="19">
        <v>83748.181168196257</v>
      </c>
      <c r="N492" s="19">
        <v>113458.66666666667</v>
      </c>
      <c r="O492" s="50">
        <v>42.167819483582498</v>
      </c>
      <c r="P492" s="19">
        <v>5318009.5041804621</v>
      </c>
      <c r="Q492" s="19">
        <v>83748.181168196257</v>
      </c>
      <c r="R492" s="19">
        <v>113458.66666666667</v>
      </c>
      <c r="S492" s="18">
        <v>42.167819483582498</v>
      </c>
      <c r="T492" s="49">
        <v>10636019.008360924</v>
      </c>
      <c r="U492" s="223"/>
      <c r="V492" s="104">
        <v>1</v>
      </c>
      <c r="W492" s="105">
        <v>1</v>
      </c>
      <c r="X492" s="105">
        <v>1</v>
      </c>
      <c r="Y492" s="105">
        <v>1</v>
      </c>
      <c r="Z492" s="105">
        <v>1</v>
      </c>
      <c r="AA492" s="106">
        <v>1</v>
      </c>
      <c r="AB492" s="105">
        <v>1</v>
      </c>
      <c r="AC492" s="105">
        <v>1</v>
      </c>
      <c r="AD492" s="105">
        <v>1</v>
      </c>
      <c r="AE492" s="111">
        <v>1</v>
      </c>
      <c r="AF492" s="224">
        <f t="shared" si="88"/>
        <v>133.40336134453781</v>
      </c>
      <c r="AG492" s="221"/>
      <c r="AH492" s="229"/>
      <c r="AI492" s="226"/>
      <c r="AJ492" s="60" t="str">
        <f>IF(head!$F$48="S460","a0","a")</f>
        <v>a</v>
      </c>
      <c r="AK492" s="60">
        <f t="shared" si="89"/>
        <v>0.21</v>
      </c>
      <c r="AL492" s="20">
        <f>IF(head!F$48="S235",235,IF(head!F$48="S275",275,IF(head!F$48="S355",355,IF(head!F$48="S420",420,460))))^0.5*head!$I$40*1000/(S492*3.1416*210000^0.5)</f>
        <v>0.90906461268196237</v>
      </c>
      <c r="AM492" s="20">
        <f t="shared" si="90"/>
        <v>0.98765101934690924</v>
      </c>
      <c r="AN492" s="20">
        <f t="shared" si="91"/>
        <v>0.72794571059989754</v>
      </c>
      <c r="AO492" s="21">
        <f>IF(head!F$48="S235",235,IF(head!F$48="S275",275,IF(head!F$48="S355",355,IF(head!F$48="S420",420,460))))*AN492*J492/1000</f>
        <v>511.62725835469888</v>
      </c>
      <c r="AP492" s="45" t="str">
        <f t="shared" si="81"/>
        <v>HF CHS 127 x 10</v>
      </c>
    </row>
    <row r="493" spans="1:42">
      <c r="A493" s="16" t="s">
        <v>555</v>
      </c>
      <c r="B493" s="31">
        <f t="shared" si="87"/>
        <v>620.54966501053707</v>
      </c>
      <c r="C493" s="17">
        <v>127</v>
      </c>
      <c r="D493" s="17"/>
      <c r="E493" s="216" t="s">
        <v>305</v>
      </c>
      <c r="F493" s="17"/>
      <c r="G493" s="17"/>
      <c r="H493" s="35">
        <v>28.853957726895455</v>
      </c>
      <c r="I493" s="18">
        <v>29.405307237600464</v>
      </c>
      <c r="J493" s="18">
        <v>3675.663404700058</v>
      </c>
      <c r="K493" s="18">
        <v>0.39898226700590372</v>
      </c>
      <c r="L493" s="49">
        <v>6335465.3359261379</v>
      </c>
      <c r="M493" s="19">
        <v>99771.107652380117</v>
      </c>
      <c r="N493" s="19">
        <v>137223.33333333334</v>
      </c>
      <c r="O493" s="50">
        <v>41.516562959859769</v>
      </c>
      <c r="P493" s="19">
        <v>6335465.3359261379</v>
      </c>
      <c r="Q493" s="19">
        <v>99771.107652380117</v>
      </c>
      <c r="R493" s="19">
        <v>137223.33333333334</v>
      </c>
      <c r="S493" s="18">
        <v>41.516562959859769</v>
      </c>
      <c r="T493" s="49">
        <v>12670930.671852276</v>
      </c>
      <c r="U493" s="223"/>
      <c r="V493" s="104">
        <v>1</v>
      </c>
      <c r="W493" s="105">
        <v>1</v>
      </c>
      <c r="X493" s="105">
        <v>1</v>
      </c>
      <c r="Y493" s="105">
        <v>1</v>
      </c>
      <c r="Z493" s="105">
        <v>1</v>
      </c>
      <c r="AA493" s="106">
        <v>1</v>
      </c>
      <c r="AB493" s="105">
        <v>1</v>
      </c>
      <c r="AC493" s="105">
        <v>1</v>
      </c>
      <c r="AD493" s="105">
        <v>1</v>
      </c>
      <c r="AE493" s="111">
        <v>1</v>
      </c>
      <c r="AF493" s="224">
        <f t="shared" si="88"/>
        <v>108.54700854700855</v>
      </c>
      <c r="AG493" s="221"/>
      <c r="AH493" s="229"/>
      <c r="AI493" s="226"/>
      <c r="AJ493" s="60" t="str">
        <f>IF(head!$F$48="S460","a0","a")</f>
        <v>a</v>
      </c>
      <c r="AK493" s="60">
        <f t="shared" si="89"/>
        <v>0.21</v>
      </c>
      <c r="AL493" s="20">
        <f>IF(head!F$48="S235",235,IF(head!F$48="S275",275,IF(head!F$48="S355",355,IF(head!F$48="S420",420,460))))^0.5*head!$I$40*1000/(S493*3.1416*210000^0.5)</f>
        <v>0.92332480710284948</v>
      </c>
      <c r="AM493" s="20">
        <f t="shared" si="90"/>
        <v>1.0022134544515562</v>
      </c>
      <c r="AN493" s="20">
        <f t="shared" si="91"/>
        <v>0.71841095923220033</v>
      </c>
      <c r="AO493" s="21">
        <f>IF(head!F$48="S235",235,IF(head!F$48="S275",275,IF(head!F$48="S355",355,IF(head!F$48="S420",420,460))))*AN493*J493/1000</f>
        <v>620.54966501053707</v>
      </c>
      <c r="AP493" s="45" t="str">
        <f t="shared" si="81"/>
        <v>HF CHS 127 x 12,5</v>
      </c>
    </row>
    <row r="494" spans="1:42">
      <c r="A494" s="16" t="s">
        <v>573</v>
      </c>
      <c r="B494" s="31">
        <f t="shared" si="87"/>
        <v>746.22112825968316</v>
      </c>
      <c r="C494" s="17">
        <v>127</v>
      </c>
      <c r="D494" s="17"/>
      <c r="E494" s="216" t="s">
        <v>307</v>
      </c>
      <c r="F494" s="17"/>
      <c r="G494" s="17"/>
      <c r="H494" s="35">
        <v>35.296775210785576</v>
      </c>
      <c r="I494" s="18">
        <v>35.971235883603136</v>
      </c>
      <c r="J494" s="18">
        <v>4496.4044854503918</v>
      </c>
      <c r="K494" s="18">
        <v>0.39898226700590372</v>
      </c>
      <c r="L494" s="49">
        <v>7456443.7632784517</v>
      </c>
      <c r="M494" s="19">
        <v>117424.31123273153</v>
      </c>
      <c r="N494" s="19">
        <v>164529.16666666666</v>
      </c>
      <c r="O494" s="50">
        <v>40.722383279960418</v>
      </c>
      <c r="P494" s="19">
        <v>7456443.7632784517</v>
      </c>
      <c r="Q494" s="19">
        <v>117424.31123273153</v>
      </c>
      <c r="R494" s="19">
        <v>164529.16666666666</v>
      </c>
      <c r="S494" s="18">
        <v>40.722383279960418</v>
      </c>
      <c r="T494" s="49">
        <v>14912887.526556903</v>
      </c>
      <c r="U494" s="223"/>
      <c r="V494" s="104">
        <v>1</v>
      </c>
      <c r="W494" s="105">
        <v>1</v>
      </c>
      <c r="X494" s="105">
        <v>1</v>
      </c>
      <c r="Y494" s="105">
        <v>1</v>
      </c>
      <c r="Z494" s="105">
        <v>1</v>
      </c>
      <c r="AA494" s="106">
        <v>1</v>
      </c>
      <c r="AB494" s="105">
        <v>1</v>
      </c>
      <c r="AC494" s="105">
        <v>1</v>
      </c>
      <c r="AD494" s="105">
        <v>1</v>
      </c>
      <c r="AE494" s="111">
        <v>1</v>
      </c>
      <c r="AF494" s="224">
        <f t="shared" si="88"/>
        <v>88.733624454148455</v>
      </c>
      <c r="AG494" s="221"/>
      <c r="AH494" s="229"/>
      <c r="AI494" s="226"/>
      <c r="AJ494" s="60" t="str">
        <f>IF(head!$F$48="S460","a0","a")</f>
        <v>a</v>
      </c>
      <c r="AK494" s="60">
        <f t="shared" si="89"/>
        <v>0.21</v>
      </c>
      <c r="AL494" s="20">
        <f>IF(head!F$48="S235",235,IF(head!F$48="S275",275,IF(head!F$48="S355",355,IF(head!F$48="S420",420,460))))^0.5*head!$I$40*1000/(S494*3.1416*210000^0.5)</f>
        <v>0.94133175415962766</v>
      </c>
      <c r="AM494" s="20">
        <f t="shared" si="90"/>
        <v>1.0208925698813818</v>
      </c>
      <c r="AN494" s="20">
        <f t="shared" si="91"/>
        <v>0.70621072163308996</v>
      </c>
      <c r="AO494" s="21">
        <f>IF(head!F$48="S235",235,IF(head!F$48="S275",275,IF(head!F$48="S355",355,IF(head!F$48="S420",420,460))))*AN494*J494/1000</f>
        <v>746.22112825968316</v>
      </c>
      <c r="AP494" s="45" t="str">
        <f t="shared" si="81"/>
        <v>HF CHS 127 x 14,2</v>
      </c>
    </row>
    <row r="495" spans="1:42">
      <c r="A495" s="16" t="s">
        <v>586</v>
      </c>
      <c r="B495" s="31">
        <f t="shared" si="87"/>
        <v>825.13263779685622</v>
      </c>
      <c r="C495" s="17">
        <v>127</v>
      </c>
      <c r="D495" s="17"/>
      <c r="E495" s="216" t="s">
        <v>309</v>
      </c>
      <c r="F495" s="17"/>
      <c r="G495" s="17"/>
      <c r="H495" s="35">
        <v>39.501807973189798</v>
      </c>
      <c r="I495" s="18">
        <v>40.256619590511896</v>
      </c>
      <c r="J495" s="18">
        <v>5032.0774488139878</v>
      </c>
      <c r="K495" s="18">
        <v>0.39898226700590372</v>
      </c>
      <c r="L495" s="49">
        <v>8130252.052887029</v>
      </c>
      <c r="M495" s="19">
        <v>128035.46539979572</v>
      </c>
      <c r="N495" s="19">
        <v>181632.95733333335</v>
      </c>
      <c r="O495" s="50">
        <v>40.195584334600738</v>
      </c>
      <c r="P495" s="19">
        <v>8130252.052887029</v>
      </c>
      <c r="Q495" s="19">
        <v>128035.46539979572</v>
      </c>
      <c r="R495" s="19">
        <v>181632.95733333335</v>
      </c>
      <c r="S495" s="18">
        <v>40.195584334600738</v>
      </c>
      <c r="T495" s="49">
        <v>16260504.105774058</v>
      </c>
      <c r="U495" s="223"/>
      <c r="V495" s="104">
        <v>1</v>
      </c>
      <c r="W495" s="105">
        <v>1</v>
      </c>
      <c r="X495" s="105">
        <v>1</v>
      </c>
      <c r="Y495" s="105">
        <v>1</v>
      </c>
      <c r="Z495" s="105">
        <v>1</v>
      </c>
      <c r="AA495" s="106">
        <v>1</v>
      </c>
      <c r="AB495" s="105">
        <v>1</v>
      </c>
      <c r="AC495" s="105">
        <v>1</v>
      </c>
      <c r="AD495" s="105">
        <v>1</v>
      </c>
      <c r="AE495" s="111">
        <v>1</v>
      </c>
      <c r="AF495" s="224">
        <f t="shared" si="88"/>
        <v>79.287783438217943</v>
      </c>
      <c r="AG495" s="221"/>
      <c r="AH495" s="229"/>
      <c r="AI495" s="226"/>
      <c r="AJ495" s="60" t="str">
        <f>IF(head!$F$48="S460","a0","a")</f>
        <v>a</v>
      </c>
      <c r="AK495" s="60">
        <f t="shared" si="89"/>
        <v>0.21</v>
      </c>
      <c r="AL495" s="20">
        <f>IF(head!F$48="S235",235,IF(head!F$48="S275",275,IF(head!F$48="S355",355,IF(head!F$48="S420",420,460))))^0.5*head!$I$40*1000/(S495*3.1416*210000^0.5)</f>
        <v>0.95366874548675706</v>
      </c>
      <c r="AM495" s="20">
        <f t="shared" si="90"/>
        <v>1.0338772563352521</v>
      </c>
      <c r="AN495" s="20">
        <f t="shared" si="91"/>
        <v>0.69776404472008524</v>
      </c>
      <c r="AO495" s="21">
        <f>IF(head!F$48="S235",235,IF(head!F$48="S275",275,IF(head!F$48="S355",355,IF(head!F$48="S420",420,460))))*AN495*J495/1000</f>
        <v>825.13263779685622</v>
      </c>
      <c r="AP495" s="45" t="str">
        <f t="shared" si="81"/>
        <v>HF CHS 127 x 16</v>
      </c>
    </row>
    <row r="496" spans="1:42">
      <c r="A496" s="16" t="s">
        <v>596</v>
      </c>
      <c r="B496" s="31">
        <f t="shared" si="87"/>
        <v>903.02637267625812</v>
      </c>
      <c r="C496" s="17">
        <v>127</v>
      </c>
      <c r="D496" s="17"/>
      <c r="E496" s="216" t="s">
        <v>311</v>
      </c>
      <c r="F496" s="17"/>
      <c r="G496" s="17"/>
      <c r="H496" s="35">
        <v>43.798828139287465</v>
      </c>
      <c r="I496" s="18">
        <v>44.63574842220379</v>
      </c>
      <c r="J496" s="18">
        <v>5579.4685527754727</v>
      </c>
      <c r="K496" s="18">
        <v>0.39898226700590372</v>
      </c>
      <c r="L496" s="49">
        <v>8771621.9985321406</v>
      </c>
      <c r="M496" s="19">
        <v>138135.77950444314</v>
      </c>
      <c r="N496" s="19">
        <v>198501.33333333331</v>
      </c>
      <c r="O496" s="50">
        <v>39.650031525838664</v>
      </c>
      <c r="P496" s="19">
        <v>8771621.9985321406</v>
      </c>
      <c r="Q496" s="19">
        <v>138135.77950444314</v>
      </c>
      <c r="R496" s="19">
        <v>198501.33333333331</v>
      </c>
      <c r="S496" s="18">
        <v>39.650031525838664</v>
      </c>
      <c r="T496" s="49">
        <v>17543243.997064281</v>
      </c>
      <c r="U496" s="223"/>
      <c r="V496" s="104">
        <v>1</v>
      </c>
      <c r="W496" s="105">
        <v>1</v>
      </c>
      <c r="X496" s="105">
        <v>1</v>
      </c>
      <c r="Y496" s="105">
        <v>1</v>
      </c>
      <c r="Z496" s="105">
        <v>1</v>
      </c>
      <c r="AA496" s="106">
        <v>1</v>
      </c>
      <c r="AB496" s="105">
        <v>1</v>
      </c>
      <c r="AC496" s="105">
        <v>1</v>
      </c>
      <c r="AD496" s="105">
        <v>1</v>
      </c>
      <c r="AE496" s="111">
        <v>1</v>
      </c>
      <c r="AF496" s="224">
        <f t="shared" si="88"/>
        <v>71.509009009009006</v>
      </c>
      <c r="AG496" s="221"/>
      <c r="AH496" s="229"/>
      <c r="AI496" s="226"/>
      <c r="AJ496" s="60" t="str">
        <f>IF(head!$F$48="S460","a0","a")</f>
        <v>a</v>
      </c>
      <c r="AK496" s="60">
        <f t="shared" si="89"/>
        <v>0.21</v>
      </c>
      <c r="AL496" s="20">
        <f>IF(head!F$48="S235",235,IF(head!F$48="S275",275,IF(head!F$48="S355",355,IF(head!F$48="S420",420,460))))^0.5*head!$I$40*1000/(S496*3.1416*210000^0.5)</f>
        <v>0.96679046677441494</v>
      </c>
      <c r="AM496" s="20">
        <f t="shared" si="90"/>
        <v>1.0478549023342592</v>
      </c>
      <c r="AN496" s="20">
        <f t="shared" si="91"/>
        <v>0.68871531030175637</v>
      </c>
      <c r="AO496" s="21">
        <f>IF(head!F$48="S235",235,IF(head!F$48="S275",275,IF(head!F$48="S355",355,IF(head!F$48="S420",420,460))))*AN496*J496/1000</f>
        <v>903.02637267625812</v>
      </c>
      <c r="AP496" s="45" t="str">
        <f t="shared" si="81"/>
        <v>HF CHS 127 x 17,5</v>
      </c>
    </row>
    <row r="497" spans="1:42">
      <c r="A497" s="16" t="s">
        <v>606</v>
      </c>
      <c r="B497" s="31">
        <f t="shared" si="87"/>
        <v>963.58161453634966</v>
      </c>
      <c r="C497" s="17">
        <v>127</v>
      </c>
      <c r="D497" s="17"/>
      <c r="E497" s="216" t="s">
        <v>313</v>
      </c>
      <c r="F497" s="17"/>
      <c r="G497" s="17"/>
      <c r="H497" s="35">
        <v>47.257603841165313</v>
      </c>
      <c r="I497" s="18">
        <v>48.160615379531528</v>
      </c>
      <c r="J497" s="18">
        <v>6020.0769224414407</v>
      </c>
      <c r="K497" s="18">
        <v>0.39898226700590372</v>
      </c>
      <c r="L497" s="49">
        <v>9253234.4846001472</v>
      </c>
      <c r="M497" s="19">
        <v>145720.22810393933</v>
      </c>
      <c r="N497" s="19">
        <v>211615.83333333334</v>
      </c>
      <c r="O497" s="50">
        <v>39.205388660233943</v>
      </c>
      <c r="P497" s="19">
        <v>9253234.4846001472</v>
      </c>
      <c r="Q497" s="19">
        <v>145720.22810393933</v>
      </c>
      <c r="R497" s="19">
        <v>211615.83333333334</v>
      </c>
      <c r="S497" s="18">
        <v>39.205388660233943</v>
      </c>
      <c r="T497" s="49">
        <v>18506468.969200294</v>
      </c>
      <c r="U497" s="223"/>
      <c r="V497" s="104">
        <v>1</v>
      </c>
      <c r="W497" s="105">
        <v>1</v>
      </c>
      <c r="X497" s="105">
        <v>1</v>
      </c>
      <c r="Y497" s="105">
        <v>1</v>
      </c>
      <c r="Z497" s="105">
        <v>1</v>
      </c>
      <c r="AA497" s="106">
        <v>1</v>
      </c>
      <c r="AB497" s="105">
        <v>1</v>
      </c>
      <c r="AC497" s="105">
        <v>1</v>
      </c>
      <c r="AD497" s="105">
        <v>1</v>
      </c>
      <c r="AE497" s="111">
        <v>1</v>
      </c>
      <c r="AF497" s="224">
        <f t="shared" si="88"/>
        <v>66.275277234181345</v>
      </c>
      <c r="AG497" s="221"/>
      <c r="AH497" s="229"/>
      <c r="AI497" s="226"/>
      <c r="AJ497" s="60" t="str">
        <f>IF(head!$F$48="S460","a0","a")</f>
        <v>a</v>
      </c>
      <c r="AK497" s="60">
        <f t="shared" si="89"/>
        <v>0.21</v>
      </c>
      <c r="AL497" s="20">
        <f>IF(head!F$48="S235",235,IF(head!F$48="S275",275,IF(head!F$48="S355",355,IF(head!F$48="S420",420,460))))^0.5*head!$I$40*1000/(S497*3.1416*210000^0.5)</f>
        <v>0.97775519632502195</v>
      </c>
      <c r="AM497" s="20">
        <f t="shared" si="90"/>
        <v>1.0596669075844185</v>
      </c>
      <c r="AN497" s="20">
        <f t="shared" si="91"/>
        <v>0.68111211014833095</v>
      </c>
      <c r="AO497" s="21">
        <f>IF(head!F$48="S235",235,IF(head!F$48="S275",275,IF(head!F$48="S355",355,IF(head!F$48="S420",420,460))))*AN497*J497/1000</f>
        <v>963.58161453634966</v>
      </c>
      <c r="AP497" s="45" t="str">
        <f t="shared" si="81"/>
        <v>HF CHS 127 x 20</v>
      </c>
    </row>
    <row r="498" spans="1:42">
      <c r="A498" s="16" t="s">
        <v>618</v>
      </c>
      <c r="B498" s="31">
        <f t="shared" si="87"/>
        <v>1055.9543764920802</v>
      </c>
      <c r="C498" s="17">
        <v>127</v>
      </c>
      <c r="D498" s="17"/>
      <c r="E498" s="216" t="s">
        <v>315</v>
      </c>
      <c r="F498" s="17"/>
      <c r="G498" s="17"/>
      <c r="H498" s="35">
        <v>52.77561498765494</v>
      </c>
      <c r="I498" s="18">
        <v>53.784066229457267</v>
      </c>
      <c r="J498" s="18">
        <v>6723.0082786821577</v>
      </c>
      <c r="K498" s="18">
        <v>0.39898226700590372</v>
      </c>
      <c r="L498" s="49">
        <v>9957615.6367631108</v>
      </c>
      <c r="M498" s="19">
        <v>156812.84467343483</v>
      </c>
      <c r="N498" s="19">
        <v>231646.66666666669</v>
      </c>
      <c r="O498" s="50">
        <v>38.485386837084022</v>
      </c>
      <c r="P498" s="19">
        <v>9957615.6367631108</v>
      </c>
      <c r="Q498" s="19">
        <v>156812.84467343483</v>
      </c>
      <c r="R498" s="19">
        <v>231646.66666666669</v>
      </c>
      <c r="S498" s="18">
        <v>38.485386837084022</v>
      </c>
      <c r="T498" s="49">
        <v>19915231.273526222</v>
      </c>
      <c r="U498" s="223"/>
      <c r="V498" s="104">
        <v>1</v>
      </c>
      <c r="W498" s="105">
        <v>1</v>
      </c>
      <c r="X498" s="105">
        <v>1</v>
      </c>
      <c r="Y498" s="105">
        <v>1</v>
      </c>
      <c r="Z498" s="105">
        <v>1</v>
      </c>
      <c r="AA498" s="106">
        <v>1</v>
      </c>
      <c r="AB498" s="105">
        <v>1</v>
      </c>
      <c r="AC498" s="105">
        <v>1</v>
      </c>
      <c r="AD498" s="105">
        <v>1</v>
      </c>
      <c r="AE498" s="111">
        <v>1</v>
      </c>
      <c r="AF498" s="224">
        <f t="shared" si="88"/>
        <v>59.345794392523359</v>
      </c>
      <c r="AG498" s="221"/>
      <c r="AH498" s="229"/>
      <c r="AI498" s="226"/>
      <c r="AJ498" s="60" t="str">
        <f>IF(head!$F$48="S460","a0","a")</f>
        <v>a</v>
      </c>
      <c r="AK498" s="60">
        <f t="shared" si="89"/>
        <v>0.21</v>
      </c>
      <c r="AL498" s="20">
        <f>IF(head!F$48="S235",235,IF(head!F$48="S275",275,IF(head!F$48="S355",355,IF(head!F$48="S420",420,460))))^0.5*head!$I$40*1000/(S498*3.1416*210000^0.5)</f>
        <v>0.99604747767660173</v>
      </c>
      <c r="AM498" s="20">
        <f t="shared" si="90"/>
        <v>1.0796402740490034</v>
      </c>
      <c r="AN498" s="20">
        <f t="shared" si="91"/>
        <v>0.66836491826699096</v>
      </c>
      <c r="AO498" s="21">
        <f>IF(head!F$48="S235",235,IF(head!F$48="S275",275,IF(head!F$48="S355",355,IF(head!F$48="S420",420,460))))*AN498*J498/1000</f>
        <v>1055.9543764920802</v>
      </c>
      <c r="AP498" s="45" t="str">
        <f t="shared" si="81"/>
        <v>HF CHS 133 x 5</v>
      </c>
    </row>
    <row r="499" spans="1:42">
      <c r="A499" s="16" t="s">
        <v>508</v>
      </c>
      <c r="B499" s="31">
        <f t="shared" si="87"/>
        <v>362.93993898592771</v>
      </c>
      <c r="C499" s="17">
        <v>133</v>
      </c>
      <c r="D499" s="17"/>
      <c r="E499" s="216">
        <v>5</v>
      </c>
      <c r="F499" s="17"/>
      <c r="G499" s="17"/>
      <c r="H499" s="35">
        <v>15.783361491635121</v>
      </c>
      <c r="I499" s="18">
        <v>16.084954386379742</v>
      </c>
      <c r="J499" s="18">
        <v>2010.6192982974676</v>
      </c>
      <c r="K499" s="18">
        <v>0.41783182292744248</v>
      </c>
      <c r="L499" s="49">
        <v>4124031.5082203932</v>
      </c>
      <c r="M499" s="19">
        <v>62015.511401810421</v>
      </c>
      <c r="N499" s="19">
        <v>81961.666666666672</v>
      </c>
      <c r="O499" s="50">
        <v>45.289347533388025</v>
      </c>
      <c r="P499" s="19">
        <v>4124031.5082203932</v>
      </c>
      <c r="Q499" s="19">
        <v>62015.511401810421</v>
      </c>
      <c r="R499" s="19">
        <v>81961.666666666672</v>
      </c>
      <c r="S499" s="18">
        <v>45.289347533388025</v>
      </c>
      <c r="T499" s="49">
        <v>8248063.0164407864</v>
      </c>
      <c r="U499" s="223"/>
      <c r="V499" s="104">
        <v>1</v>
      </c>
      <c r="W499" s="105">
        <v>1</v>
      </c>
      <c r="X499" s="105">
        <v>1</v>
      </c>
      <c r="Y499" s="105">
        <v>1</v>
      </c>
      <c r="Z499" s="105">
        <v>2</v>
      </c>
      <c r="AA499" s="106">
        <v>1</v>
      </c>
      <c r="AB499" s="105">
        <v>1</v>
      </c>
      <c r="AC499" s="105">
        <v>2</v>
      </c>
      <c r="AD499" s="105">
        <v>2</v>
      </c>
      <c r="AE499" s="111">
        <v>3</v>
      </c>
      <c r="AF499" s="224">
        <f t="shared" si="88"/>
        <v>207.8125</v>
      </c>
      <c r="AG499" s="221"/>
      <c r="AH499" s="229"/>
      <c r="AI499" s="226"/>
      <c r="AJ499" s="60" t="str">
        <f>IF(head!$F$48="S460","a0","a")</f>
        <v>a</v>
      </c>
      <c r="AK499" s="60">
        <f t="shared" si="89"/>
        <v>0.21</v>
      </c>
      <c r="AL499" s="20">
        <f>IF(head!F$48="S235",235,IF(head!F$48="S275",275,IF(head!F$48="S355",355,IF(head!F$48="S420",420,460))))^0.5*head!$I$40*1000/(S499*3.1416*210000^0.5)</f>
        <v>0.84640814174295476</v>
      </c>
      <c r="AM499" s="20">
        <f t="shared" si="90"/>
        <v>0.92607622608739115</v>
      </c>
      <c r="AN499" s="20">
        <f t="shared" si="91"/>
        <v>0.76813411349842153</v>
      </c>
      <c r="AO499" s="21">
        <f>IF(head!F$48="S235",235,IF(head!F$48="S275",275,IF(head!F$48="S355",355,IF(head!F$48="S420",420,460))))*AN499*J499/1000</f>
        <v>362.93993898592771</v>
      </c>
      <c r="AP499" s="45" t="str">
        <f t="shared" ref="AP499:AP562" si="92">A500</f>
        <v>HF CHS 133 x 6,3</v>
      </c>
    </row>
    <row r="500" spans="1:42">
      <c r="A500" s="16" t="s">
        <v>523</v>
      </c>
      <c r="B500" s="31">
        <f t="shared" si="87"/>
        <v>449.63697026290362</v>
      </c>
      <c r="C500" s="17">
        <v>133</v>
      </c>
      <c r="D500" s="17"/>
      <c r="E500" s="216">
        <v>6.3</v>
      </c>
      <c r="F500" s="17"/>
      <c r="G500" s="17"/>
      <c r="H500" s="35">
        <v>19.685057775371977</v>
      </c>
      <c r="I500" s="18">
        <v>20.061205376175263</v>
      </c>
      <c r="J500" s="18">
        <v>2507.6506720219077</v>
      </c>
      <c r="K500" s="18">
        <v>0.41783182292744248</v>
      </c>
      <c r="L500" s="49">
        <v>5044321.1314457888</v>
      </c>
      <c r="M500" s="19">
        <v>75854.453104447952</v>
      </c>
      <c r="N500" s="19">
        <v>101216.55599999994</v>
      </c>
      <c r="O500" s="50">
        <v>44.850557410137057</v>
      </c>
      <c r="P500" s="19">
        <v>5044321.1314457888</v>
      </c>
      <c r="Q500" s="19">
        <v>75854.453104447952</v>
      </c>
      <c r="R500" s="19">
        <v>101216.55599999994</v>
      </c>
      <c r="S500" s="18">
        <v>44.850557410137057</v>
      </c>
      <c r="T500" s="49">
        <v>10088642.262891578</v>
      </c>
      <c r="U500" s="223"/>
      <c r="V500" s="104">
        <v>1</v>
      </c>
      <c r="W500" s="105">
        <v>1</v>
      </c>
      <c r="X500" s="105">
        <v>1</v>
      </c>
      <c r="Y500" s="105">
        <v>1</v>
      </c>
      <c r="Z500" s="105">
        <v>1</v>
      </c>
      <c r="AA500" s="106">
        <v>1</v>
      </c>
      <c r="AB500" s="105">
        <v>1</v>
      </c>
      <c r="AC500" s="105">
        <v>1</v>
      </c>
      <c r="AD500" s="105">
        <v>2</v>
      </c>
      <c r="AE500" s="111">
        <v>2</v>
      </c>
      <c r="AF500" s="224">
        <f t="shared" si="88"/>
        <v>166.62281855652029</v>
      </c>
      <c r="AG500" s="221"/>
      <c r="AH500" s="229"/>
      <c r="AI500" s="226"/>
      <c r="AJ500" s="60" t="str">
        <f>IF(head!$F$48="S460","a0","a")</f>
        <v>a</v>
      </c>
      <c r="AK500" s="60">
        <f t="shared" si="89"/>
        <v>0.21</v>
      </c>
      <c r="AL500" s="20">
        <f>IF(head!F$48="S235",235,IF(head!F$48="S275",275,IF(head!F$48="S355",355,IF(head!F$48="S420",420,460))))^0.5*head!$I$40*1000/(S500*3.1416*210000^0.5)</f>
        <v>0.85468887567987717</v>
      </c>
      <c r="AM500" s="20">
        <f t="shared" si="90"/>
        <v>0.93398886905185341</v>
      </c>
      <c r="AN500" s="20">
        <f t="shared" si="91"/>
        <v>0.76300452490324433</v>
      </c>
      <c r="AO500" s="21">
        <f>IF(head!F$48="S235",235,IF(head!F$48="S275",275,IF(head!F$48="S355",355,IF(head!F$48="S420",420,460))))*AN500*J500/1000</f>
        <v>449.63697026290362</v>
      </c>
      <c r="AP500" s="45" t="str">
        <f t="shared" si="92"/>
        <v>HF CHS 133 x 7,1</v>
      </c>
    </row>
    <row r="501" spans="1:42">
      <c r="A501" s="16" t="s">
        <v>531</v>
      </c>
      <c r="B501" s="31">
        <f t="shared" si="87"/>
        <v>501.41828733136657</v>
      </c>
      <c r="C501" s="17">
        <v>133</v>
      </c>
      <c r="D501" s="17"/>
      <c r="E501" s="216" t="s">
        <v>299</v>
      </c>
      <c r="F501" s="17"/>
      <c r="G501" s="17"/>
      <c r="H501" s="35">
        <v>22.044670318371441</v>
      </c>
      <c r="I501" s="18">
        <v>22.465906056939048</v>
      </c>
      <c r="J501" s="18">
        <v>2808.2382571173812</v>
      </c>
      <c r="K501" s="18">
        <v>0.41783182292744248</v>
      </c>
      <c r="L501" s="49">
        <v>5581801.7923550038</v>
      </c>
      <c r="M501" s="19">
        <v>83936.869057969991</v>
      </c>
      <c r="N501" s="19">
        <v>112660.05466666669</v>
      </c>
      <c r="O501" s="50">
        <v>44.583096572580054</v>
      </c>
      <c r="P501" s="19">
        <v>5581801.7923550038</v>
      </c>
      <c r="Q501" s="19">
        <v>83936.869057969991</v>
      </c>
      <c r="R501" s="19">
        <v>112660.05466666669</v>
      </c>
      <c r="S501" s="18">
        <v>44.583096572580054</v>
      </c>
      <c r="T501" s="49">
        <v>11163603.584710008</v>
      </c>
      <c r="U501" s="223"/>
      <c r="V501" s="104">
        <v>1</v>
      </c>
      <c r="W501" s="105">
        <v>1</v>
      </c>
      <c r="X501" s="105">
        <v>1</v>
      </c>
      <c r="Y501" s="105">
        <v>1</v>
      </c>
      <c r="Z501" s="105">
        <v>1</v>
      </c>
      <c r="AA501" s="106">
        <v>1</v>
      </c>
      <c r="AB501" s="105">
        <v>1</v>
      </c>
      <c r="AC501" s="105">
        <v>1</v>
      </c>
      <c r="AD501" s="105">
        <v>1</v>
      </c>
      <c r="AE501" s="111">
        <v>2</v>
      </c>
      <c r="AF501" s="224">
        <f t="shared" si="88"/>
        <v>148.78788217789653</v>
      </c>
      <c r="AG501" s="221"/>
      <c r="AH501" s="229"/>
      <c r="AI501" s="226"/>
      <c r="AJ501" s="60" t="str">
        <f>IF(head!$F$48="S460","a0","a")</f>
        <v>a</v>
      </c>
      <c r="AK501" s="60">
        <f t="shared" si="89"/>
        <v>0.21</v>
      </c>
      <c r="AL501" s="20">
        <f>IF(head!F$48="S235",235,IF(head!F$48="S275",275,IF(head!F$48="S355",355,IF(head!F$48="S420",420,460))))^0.5*head!$I$40*1000/(S501*3.1416*210000^0.5)</f>
        <v>0.85981628539597554</v>
      </c>
      <c r="AM501" s="20">
        <f t="shared" si="90"/>
        <v>0.93892273228264433</v>
      </c>
      <c r="AN501" s="20">
        <f t="shared" si="91"/>
        <v>0.75979836621774099</v>
      </c>
      <c r="AO501" s="21">
        <f>IF(head!F$48="S235",235,IF(head!F$48="S275",275,IF(head!F$48="S355",355,IF(head!F$48="S420",420,460))))*AN501*J501/1000</f>
        <v>501.41828733136657</v>
      </c>
      <c r="AP501" s="45" t="str">
        <f t="shared" si="92"/>
        <v>HF CHS 133 x 8</v>
      </c>
    </row>
    <row r="502" spans="1:42">
      <c r="A502" s="16" t="s">
        <v>541</v>
      </c>
      <c r="B502" s="31">
        <f t="shared" si="87"/>
        <v>558.24423152959253</v>
      </c>
      <c r="C502" s="17">
        <v>133</v>
      </c>
      <c r="D502" s="17"/>
      <c r="E502" s="216">
        <v>8</v>
      </c>
      <c r="F502" s="17"/>
      <c r="G502" s="17"/>
      <c r="H502" s="35">
        <v>24.661502330679873</v>
      </c>
      <c r="I502" s="18">
        <v>25.132741228718341</v>
      </c>
      <c r="J502" s="18">
        <v>3141.5926535897929</v>
      </c>
      <c r="K502" s="18">
        <v>0.41783182292744248</v>
      </c>
      <c r="L502" s="49">
        <v>6161055.8927712832</v>
      </c>
      <c r="M502" s="19">
        <v>92647.45703415462</v>
      </c>
      <c r="N502" s="19">
        <v>125170.66666666666</v>
      </c>
      <c r="O502" s="50">
        <v>44.284590999579081</v>
      </c>
      <c r="P502" s="19">
        <v>6161055.8927712832</v>
      </c>
      <c r="Q502" s="19">
        <v>92647.45703415462</v>
      </c>
      <c r="R502" s="19">
        <v>125170.66666666666</v>
      </c>
      <c r="S502" s="18">
        <v>44.284590999579081</v>
      </c>
      <c r="T502" s="49">
        <v>12322111.785542566</v>
      </c>
      <c r="U502" s="223"/>
      <c r="V502" s="104">
        <v>1</v>
      </c>
      <c r="W502" s="105">
        <v>1</v>
      </c>
      <c r="X502" s="105">
        <v>1</v>
      </c>
      <c r="Y502" s="105">
        <v>1</v>
      </c>
      <c r="Z502" s="105">
        <v>1</v>
      </c>
      <c r="AA502" s="106">
        <v>1</v>
      </c>
      <c r="AB502" s="105">
        <v>1</v>
      </c>
      <c r="AC502" s="105">
        <v>1</v>
      </c>
      <c r="AD502" s="105">
        <v>1</v>
      </c>
      <c r="AE502" s="111">
        <v>1</v>
      </c>
      <c r="AF502" s="224">
        <f t="shared" si="88"/>
        <v>133</v>
      </c>
      <c r="AG502" s="221"/>
      <c r="AH502" s="229"/>
      <c r="AI502" s="226"/>
      <c r="AJ502" s="60" t="str">
        <f>IF(head!$F$48="S460","a0","a")</f>
        <v>a</v>
      </c>
      <c r="AK502" s="60">
        <f t="shared" si="89"/>
        <v>0.21</v>
      </c>
      <c r="AL502" s="20">
        <f>IF(head!F$48="S235",235,IF(head!F$48="S275",275,IF(head!F$48="S355",355,IF(head!F$48="S420",420,460))))^0.5*head!$I$40*1000/(S502*3.1416*210000^0.5)</f>
        <v>0.86561197972563819</v>
      </c>
      <c r="AM502" s="20">
        <f t="shared" si="90"/>
        <v>0.94453130759346138</v>
      </c>
      <c r="AN502" s="20">
        <f t="shared" si="91"/>
        <v>0.75614748000400989</v>
      </c>
      <c r="AO502" s="21">
        <f>IF(head!F$48="S235",235,IF(head!F$48="S275",275,IF(head!F$48="S355",355,IF(head!F$48="S420",420,460))))*AN502*J502/1000</f>
        <v>558.24423152959253</v>
      </c>
      <c r="AP502" s="45" t="str">
        <f t="shared" si="92"/>
        <v>HF CHS 133 x 10</v>
      </c>
    </row>
    <row r="503" spans="1:42">
      <c r="A503" s="16" t="s">
        <v>559</v>
      </c>
      <c r="B503" s="31">
        <f t="shared" si="87"/>
        <v>679.12738502738273</v>
      </c>
      <c r="C503" s="17">
        <v>133</v>
      </c>
      <c r="D503" s="17"/>
      <c r="E503" s="216" t="s">
        <v>305</v>
      </c>
      <c r="F503" s="17"/>
      <c r="G503" s="17"/>
      <c r="H503" s="35">
        <v>30.333647866736243</v>
      </c>
      <c r="I503" s="18">
        <v>30.91327171132356</v>
      </c>
      <c r="J503" s="18">
        <v>3864.1589639154454</v>
      </c>
      <c r="K503" s="18">
        <v>0.41783182292744248</v>
      </c>
      <c r="L503" s="49">
        <v>7355909.6076835413</v>
      </c>
      <c r="M503" s="19">
        <v>110615.1820704292</v>
      </c>
      <c r="N503" s="19">
        <v>151623.33333333334</v>
      </c>
      <c r="O503" s="50">
        <v>43.630551222738411</v>
      </c>
      <c r="P503" s="19">
        <v>7355909.6076835413</v>
      </c>
      <c r="Q503" s="19">
        <v>110615.1820704292</v>
      </c>
      <c r="R503" s="19">
        <v>151623.33333333334</v>
      </c>
      <c r="S503" s="18">
        <v>43.630551222738411</v>
      </c>
      <c r="T503" s="49">
        <v>14711819.215367083</v>
      </c>
      <c r="U503" s="223"/>
      <c r="V503" s="104">
        <v>1</v>
      </c>
      <c r="W503" s="105">
        <v>1</v>
      </c>
      <c r="X503" s="105">
        <v>1</v>
      </c>
      <c r="Y503" s="105">
        <v>1</v>
      </c>
      <c r="Z503" s="105">
        <v>1</v>
      </c>
      <c r="AA503" s="106">
        <v>1</v>
      </c>
      <c r="AB503" s="105">
        <v>1</v>
      </c>
      <c r="AC503" s="105">
        <v>1</v>
      </c>
      <c r="AD503" s="105">
        <v>1</v>
      </c>
      <c r="AE503" s="111">
        <v>1</v>
      </c>
      <c r="AF503" s="224">
        <f t="shared" si="88"/>
        <v>108.13008130081302</v>
      </c>
      <c r="AG503" s="221"/>
      <c r="AH503" s="229"/>
      <c r="AI503" s="226"/>
      <c r="AJ503" s="60" t="str">
        <f>IF(head!$F$48="S460","a0","a")</f>
        <v>a</v>
      </c>
      <c r="AK503" s="60">
        <f t="shared" si="89"/>
        <v>0.21</v>
      </c>
      <c r="AL503" s="20">
        <f>IF(head!F$48="S235",235,IF(head!F$48="S275",275,IF(head!F$48="S355",355,IF(head!F$48="S420",420,460))))^0.5*head!$I$40*1000/(S503*3.1416*210000^0.5)</f>
        <v>0.87858785672430695</v>
      </c>
      <c r="AM503" s="20">
        <f t="shared" si="90"/>
        <v>0.95721003594775789</v>
      </c>
      <c r="AN503" s="20">
        <f t="shared" si="91"/>
        <v>0.74787393403342539</v>
      </c>
      <c r="AO503" s="21">
        <f>IF(head!F$48="S235",235,IF(head!F$48="S275",275,IF(head!F$48="S355",355,IF(head!F$48="S420",420,460))))*AN503*J503/1000</f>
        <v>679.12738502738273</v>
      </c>
      <c r="AP503" s="45" t="str">
        <f t="shared" si="92"/>
        <v>HF CHS 133 x 12,5</v>
      </c>
    </row>
    <row r="504" spans="1:42">
      <c r="A504" s="16" t="s">
        <v>581</v>
      </c>
      <c r="B504" s="31">
        <f t="shared" si="87"/>
        <v>819.83174807905448</v>
      </c>
      <c r="C504" s="17">
        <v>133</v>
      </c>
      <c r="D504" s="17"/>
      <c r="E504" s="216" t="s">
        <v>307</v>
      </c>
      <c r="F504" s="17"/>
      <c r="G504" s="17"/>
      <c r="H504" s="35">
        <v>37.146387885586556</v>
      </c>
      <c r="I504" s="18">
        <v>37.856191475757001</v>
      </c>
      <c r="J504" s="18">
        <v>4732.0239344696256</v>
      </c>
      <c r="K504" s="18">
        <v>0.41783182292744248</v>
      </c>
      <c r="L504" s="49">
        <v>8681193.6592804324</v>
      </c>
      <c r="M504" s="19">
        <v>130544.26555308922</v>
      </c>
      <c r="N504" s="19">
        <v>182154.16666666666</v>
      </c>
      <c r="O504" s="50">
        <v>42.831793098118133</v>
      </c>
      <c r="P504" s="19">
        <v>8681193.6592804324</v>
      </c>
      <c r="Q504" s="19">
        <v>130544.26555308922</v>
      </c>
      <c r="R504" s="19">
        <v>182154.16666666666</v>
      </c>
      <c r="S504" s="18">
        <v>42.831793098118133</v>
      </c>
      <c r="T504" s="49">
        <v>17362387.318560865</v>
      </c>
      <c r="U504" s="223"/>
      <c r="V504" s="104">
        <v>1</v>
      </c>
      <c r="W504" s="105">
        <v>1</v>
      </c>
      <c r="X504" s="105">
        <v>1</v>
      </c>
      <c r="Y504" s="105">
        <v>1</v>
      </c>
      <c r="Z504" s="105">
        <v>1</v>
      </c>
      <c r="AA504" s="106">
        <v>1</v>
      </c>
      <c r="AB504" s="105">
        <v>1</v>
      </c>
      <c r="AC504" s="105">
        <v>1</v>
      </c>
      <c r="AD504" s="105">
        <v>1</v>
      </c>
      <c r="AE504" s="111">
        <v>1</v>
      </c>
      <c r="AF504" s="224">
        <f t="shared" si="88"/>
        <v>88.298755186721991</v>
      </c>
      <c r="AG504" s="221"/>
      <c r="AH504" s="229"/>
      <c r="AI504" s="226"/>
      <c r="AJ504" s="60" t="str">
        <f>IF(head!$F$48="S460","a0","a")</f>
        <v>a</v>
      </c>
      <c r="AK504" s="60">
        <f t="shared" si="89"/>
        <v>0.21</v>
      </c>
      <c r="AL504" s="20">
        <f>IF(head!F$48="S235",235,IF(head!F$48="S275",275,IF(head!F$48="S355",355,IF(head!F$48="S420",420,460))))^0.5*head!$I$40*1000/(S504*3.1416*210000^0.5)</f>
        <v>0.89497239582458765</v>
      </c>
      <c r="AM504" s="20">
        <f t="shared" si="90"/>
        <v>0.97345989620558293</v>
      </c>
      <c r="AN504" s="20">
        <f t="shared" si="91"/>
        <v>0.73724177747584219</v>
      </c>
      <c r="AO504" s="21">
        <f>IF(head!F$48="S235",235,IF(head!F$48="S275",275,IF(head!F$48="S355",355,IF(head!F$48="S420",420,460))))*AN504*J504/1000</f>
        <v>819.83174807905448</v>
      </c>
      <c r="AP504" s="45" t="str">
        <f t="shared" si="92"/>
        <v>HF CHS 133 x 14,2</v>
      </c>
    </row>
    <row r="505" spans="1:42">
      <c r="A505" s="16" t="s">
        <v>592</v>
      </c>
      <c r="B505" s="31">
        <f t="shared" si="87"/>
        <v>908.97891391724465</v>
      </c>
      <c r="C505" s="17">
        <v>133</v>
      </c>
      <c r="D505" s="17"/>
      <c r="E505" s="216" t="s">
        <v>309</v>
      </c>
      <c r="F505" s="17"/>
      <c r="G505" s="17"/>
      <c r="H505" s="35">
        <v>41.602967971763732</v>
      </c>
      <c r="I505" s="18">
        <v>42.397929143198709</v>
      </c>
      <c r="J505" s="18">
        <v>5299.7411428998394</v>
      </c>
      <c r="K505" s="18">
        <v>0.41783182292744248</v>
      </c>
      <c r="L505" s="49">
        <v>9483277.3049878273</v>
      </c>
      <c r="M505" s="19">
        <v>142605.67375921545</v>
      </c>
      <c r="N505" s="19">
        <v>201365.27733333339</v>
      </c>
      <c r="O505" s="50">
        <v>42.301122916537331</v>
      </c>
      <c r="P505" s="19">
        <v>9483277.3049878273</v>
      </c>
      <c r="Q505" s="19">
        <v>142605.67375921545</v>
      </c>
      <c r="R505" s="19">
        <v>201365.27733333339</v>
      </c>
      <c r="S505" s="18">
        <v>42.301122916537331</v>
      </c>
      <c r="T505" s="49">
        <v>18966554.609975655</v>
      </c>
      <c r="U505" s="223"/>
      <c r="V505" s="104">
        <v>1</v>
      </c>
      <c r="W505" s="105">
        <v>1</v>
      </c>
      <c r="X505" s="105">
        <v>1</v>
      </c>
      <c r="Y505" s="105">
        <v>1</v>
      </c>
      <c r="Z505" s="105">
        <v>1</v>
      </c>
      <c r="AA505" s="106">
        <v>1</v>
      </c>
      <c r="AB505" s="105">
        <v>1</v>
      </c>
      <c r="AC505" s="105">
        <v>1</v>
      </c>
      <c r="AD505" s="105">
        <v>1</v>
      </c>
      <c r="AE505" s="111">
        <v>1</v>
      </c>
      <c r="AF505" s="224">
        <f t="shared" si="88"/>
        <v>78.840043628775987</v>
      </c>
      <c r="AG505" s="221"/>
      <c r="AH505" s="229"/>
      <c r="AI505" s="226"/>
      <c r="AJ505" s="60" t="str">
        <f>IF(head!$F$48="S460","a0","a")</f>
        <v>a</v>
      </c>
      <c r="AK505" s="60">
        <f t="shared" si="89"/>
        <v>0.21</v>
      </c>
      <c r="AL505" s="20">
        <f>IF(head!F$48="S235",235,IF(head!F$48="S275",275,IF(head!F$48="S355",355,IF(head!F$48="S420",420,460))))^0.5*head!$I$40*1000/(S505*3.1416*210000^0.5)</f>
        <v>0.90619987942447033</v>
      </c>
      <c r="AM505" s="20">
        <f t="shared" si="90"/>
        <v>0.98475009807403158</v>
      </c>
      <c r="AN505" s="20">
        <f t="shared" si="91"/>
        <v>0.72984609513490639</v>
      </c>
      <c r="AO505" s="21">
        <f>IF(head!F$48="S235",235,IF(head!F$48="S275",275,IF(head!F$48="S355",355,IF(head!F$48="S420",420,460))))*AN505*J505/1000</f>
        <v>908.97891391724465</v>
      </c>
      <c r="AP505" s="45" t="str">
        <f t="shared" si="92"/>
        <v>HF CHS 133 x 16</v>
      </c>
    </row>
    <row r="506" spans="1:42">
      <c r="A506" s="16" t="s">
        <v>603</v>
      </c>
      <c r="B506" s="31">
        <f t="shared" si="87"/>
        <v>997.68457597742224</v>
      </c>
      <c r="C506" s="17">
        <v>133</v>
      </c>
      <c r="D506" s="17"/>
      <c r="E506" s="216" t="s">
        <v>311</v>
      </c>
      <c r="F506" s="17"/>
      <c r="G506" s="17"/>
      <c r="H506" s="35">
        <v>46.16633236303273</v>
      </c>
      <c r="I506" s="18">
        <v>47.048491580160743</v>
      </c>
      <c r="J506" s="18">
        <v>5881.0614475200928</v>
      </c>
      <c r="K506" s="18">
        <v>0.41783182292744248</v>
      </c>
      <c r="L506" s="49">
        <v>10251425.235708462</v>
      </c>
      <c r="M506" s="19">
        <v>154156.77046178139</v>
      </c>
      <c r="N506" s="19">
        <v>220389.33333333331</v>
      </c>
      <c r="O506" s="50">
        <v>41.750748496284473</v>
      </c>
      <c r="P506" s="19">
        <v>10251425.235708462</v>
      </c>
      <c r="Q506" s="19">
        <v>154156.77046178139</v>
      </c>
      <c r="R506" s="19">
        <v>220389.33333333331</v>
      </c>
      <c r="S506" s="18">
        <v>41.750748496284473</v>
      </c>
      <c r="T506" s="49">
        <v>20502850.471416924</v>
      </c>
      <c r="U506" s="223"/>
      <c r="V506" s="104">
        <v>1</v>
      </c>
      <c r="W506" s="105">
        <v>1</v>
      </c>
      <c r="X506" s="105">
        <v>1</v>
      </c>
      <c r="Y506" s="105">
        <v>1</v>
      </c>
      <c r="Z506" s="105">
        <v>1</v>
      </c>
      <c r="AA506" s="106">
        <v>1</v>
      </c>
      <c r="AB506" s="105">
        <v>1</v>
      </c>
      <c r="AC506" s="105">
        <v>1</v>
      </c>
      <c r="AD506" s="105">
        <v>1</v>
      </c>
      <c r="AE506" s="111">
        <v>1</v>
      </c>
      <c r="AF506" s="224">
        <f t="shared" si="88"/>
        <v>71.047008547008545</v>
      </c>
      <c r="AG506" s="221"/>
      <c r="AH506" s="229"/>
      <c r="AI506" s="226"/>
      <c r="AJ506" s="60" t="str">
        <f>IF(head!$F$48="S460","a0","a")</f>
        <v>a</v>
      </c>
      <c r="AK506" s="60">
        <f t="shared" si="89"/>
        <v>0.21</v>
      </c>
      <c r="AL506" s="20">
        <f>IF(head!F$48="S235",235,IF(head!F$48="S275",275,IF(head!F$48="S355",355,IF(head!F$48="S420",420,460))))^0.5*head!$I$40*1000/(S506*3.1416*210000^0.5)</f>
        <v>0.91814575467784065</v>
      </c>
      <c r="AM506" s="20">
        <f t="shared" si="90"/>
        <v>0.99690111765764411</v>
      </c>
      <c r="AN506" s="20">
        <f t="shared" si="91"/>
        <v>0.72188776101722307</v>
      </c>
      <c r="AO506" s="21">
        <f>IF(head!F$48="S235",235,IF(head!F$48="S275",275,IF(head!F$48="S355",355,IF(head!F$48="S420",420,460))))*AN506*J506/1000</f>
        <v>997.68457597742224</v>
      </c>
      <c r="AP506" s="45" t="str">
        <f t="shared" si="92"/>
        <v>HF CHS 133 x 17,5</v>
      </c>
    </row>
    <row r="507" spans="1:42">
      <c r="A507" s="16" t="s">
        <v>613</v>
      </c>
      <c r="B507" s="31">
        <f t="shared" si="87"/>
        <v>1067.2025050956383</v>
      </c>
      <c r="C507" s="17">
        <v>133</v>
      </c>
      <c r="D507" s="17"/>
      <c r="E507" s="216" t="s">
        <v>313</v>
      </c>
      <c r="F507" s="17"/>
      <c r="G507" s="17"/>
      <c r="H507" s="35">
        <v>49.847061585886692</v>
      </c>
      <c r="I507" s="18">
        <v>50.799553208546946</v>
      </c>
      <c r="J507" s="18">
        <v>6349.9441510683691</v>
      </c>
      <c r="K507" s="18">
        <v>0.41783182292744248</v>
      </c>
      <c r="L507" s="49">
        <v>10831814.107194312</v>
      </c>
      <c r="M507" s="19">
        <v>162884.42266457609</v>
      </c>
      <c r="N507" s="19">
        <v>235240.83333333334</v>
      </c>
      <c r="O507" s="50">
        <v>41.301483024220815</v>
      </c>
      <c r="P507" s="19">
        <v>10831814.107194312</v>
      </c>
      <c r="Q507" s="19">
        <v>162884.42266457609</v>
      </c>
      <c r="R507" s="19">
        <v>235240.83333333334</v>
      </c>
      <c r="S507" s="18">
        <v>41.301483024220815</v>
      </c>
      <c r="T507" s="49">
        <v>21663628.214388624</v>
      </c>
      <c r="U507" s="223"/>
      <c r="V507" s="104">
        <v>1</v>
      </c>
      <c r="W507" s="105">
        <v>1</v>
      </c>
      <c r="X507" s="105">
        <v>1</v>
      </c>
      <c r="Y507" s="105">
        <v>1</v>
      </c>
      <c r="Z507" s="105">
        <v>1</v>
      </c>
      <c r="AA507" s="106">
        <v>1</v>
      </c>
      <c r="AB507" s="105">
        <v>1</v>
      </c>
      <c r="AC507" s="105">
        <v>1</v>
      </c>
      <c r="AD507" s="105">
        <v>1</v>
      </c>
      <c r="AE507" s="111">
        <v>1</v>
      </c>
      <c r="AF507" s="224">
        <f t="shared" si="88"/>
        <v>65.800865800865807</v>
      </c>
      <c r="AG507" s="221"/>
      <c r="AH507" s="229"/>
      <c r="AI507" s="226"/>
      <c r="AJ507" s="60" t="str">
        <f>IF(head!$F$48="S460","a0","a")</f>
        <v>a</v>
      </c>
      <c r="AK507" s="60">
        <f t="shared" si="89"/>
        <v>0.21</v>
      </c>
      <c r="AL507" s="20">
        <f>IF(head!F$48="S235",235,IF(head!F$48="S275",275,IF(head!F$48="S355",355,IF(head!F$48="S420",420,460))))^0.5*head!$I$40*1000/(S507*3.1416*210000^0.5)</f>
        <v>0.92813307609331341</v>
      </c>
      <c r="AM507" s="20">
        <f t="shared" si="90"/>
        <v>1.007169476459016</v>
      </c>
      <c r="AN507" s="20">
        <f t="shared" si="91"/>
        <v>0.71516963735217343</v>
      </c>
      <c r="AO507" s="21">
        <f>IF(head!F$48="S235",235,IF(head!F$48="S275",275,IF(head!F$48="S355",355,IF(head!F$48="S420",420,460))))*AN507*J507/1000</f>
        <v>1067.2025050956383</v>
      </c>
      <c r="AP507" s="45" t="str">
        <f t="shared" si="92"/>
        <v>HF CHS 133 x 20</v>
      </c>
    </row>
    <row r="508" spans="1:42">
      <c r="A508" s="16" t="s">
        <v>622</v>
      </c>
      <c r="B508" s="31">
        <f t="shared" si="87"/>
        <v>1174.3501083243309</v>
      </c>
      <c r="C508" s="17">
        <v>133</v>
      </c>
      <c r="D508" s="17"/>
      <c r="E508" s="216" t="s">
        <v>315</v>
      </c>
      <c r="F508" s="17"/>
      <c r="G508" s="17"/>
      <c r="H508" s="35">
        <v>55.734995267336515</v>
      </c>
      <c r="I508" s="18">
        <v>56.799995176903458</v>
      </c>
      <c r="J508" s="18">
        <v>7099.9993971129325</v>
      </c>
      <c r="K508" s="18">
        <v>0.41783182292744248</v>
      </c>
      <c r="L508" s="49">
        <v>11687486.507572526</v>
      </c>
      <c r="M508" s="19">
        <v>175751.67680560186</v>
      </c>
      <c r="N508" s="19">
        <v>258046.66666666669</v>
      </c>
      <c r="O508" s="50">
        <v>40.572466033013079</v>
      </c>
      <c r="P508" s="19">
        <v>11687486.507572526</v>
      </c>
      <c r="Q508" s="19">
        <v>175751.67680560186</v>
      </c>
      <c r="R508" s="19">
        <v>258046.66666666669</v>
      </c>
      <c r="S508" s="18">
        <v>40.572466033013079</v>
      </c>
      <c r="T508" s="49">
        <v>23374973.015145052</v>
      </c>
      <c r="U508" s="223"/>
      <c r="V508" s="104">
        <v>1</v>
      </c>
      <c r="W508" s="105">
        <v>1</v>
      </c>
      <c r="X508" s="105">
        <v>1</v>
      </c>
      <c r="Y508" s="105">
        <v>1</v>
      </c>
      <c r="Z508" s="105">
        <v>1</v>
      </c>
      <c r="AA508" s="106">
        <v>1</v>
      </c>
      <c r="AB508" s="105">
        <v>1</v>
      </c>
      <c r="AC508" s="105">
        <v>1</v>
      </c>
      <c r="AD508" s="105">
        <v>1</v>
      </c>
      <c r="AE508" s="111">
        <v>1</v>
      </c>
      <c r="AF508" s="224">
        <f t="shared" si="88"/>
        <v>58.849557522123888</v>
      </c>
      <c r="AG508" s="221"/>
      <c r="AH508" s="229"/>
      <c r="AI508" s="226"/>
      <c r="AJ508" s="60" t="str">
        <f>IF(head!$F$48="S460","a0","a")</f>
        <v>a</v>
      </c>
      <c r="AK508" s="60">
        <f t="shared" si="89"/>
        <v>0.21</v>
      </c>
      <c r="AL508" s="20">
        <f>IF(head!F$48="S235",235,IF(head!F$48="S275",275,IF(head!F$48="S355",355,IF(head!F$48="S420",420,460))))^0.5*head!$I$40*1000/(S508*3.1416*210000^0.5)</f>
        <v>0.94481002104468437</v>
      </c>
      <c r="AM508" s="20">
        <f t="shared" si="90"/>
        <v>1.0245380401429203</v>
      </c>
      <c r="AN508" s="20">
        <f t="shared" si="91"/>
        <v>0.70383590532976859</v>
      </c>
      <c r="AO508" s="21">
        <f>IF(head!F$48="S235",235,IF(head!F$48="S275",275,IF(head!F$48="S355",355,IF(head!F$48="S420",420,460))))*AN508*J508/1000</f>
        <v>1174.3501083243309</v>
      </c>
      <c r="AP508" s="45" t="str">
        <f t="shared" si="92"/>
        <v>HF CHS 139,7 x 5</v>
      </c>
    </row>
    <row r="509" spans="1:42">
      <c r="A509" s="16" t="s">
        <v>513</v>
      </c>
      <c r="B509" s="31">
        <f t="shared" si="87"/>
        <v>394.40000804444514</v>
      </c>
      <c r="C509" s="17">
        <v>139.69999999999999</v>
      </c>
      <c r="D509" s="17"/>
      <c r="E509" s="216" t="s">
        <v>293</v>
      </c>
      <c r="F509" s="17"/>
      <c r="G509" s="17"/>
      <c r="H509" s="35">
        <v>16.609521819712896</v>
      </c>
      <c r="I509" s="18">
        <v>16.926901217541804</v>
      </c>
      <c r="J509" s="18">
        <v>2115.8626521927258</v>
      </c>
      <c r="K509" s="18">
        <v>0.43888049370649407</v>
      </c>
      <c r="L509" s="49">
        <v>4805412.3694160394</v>
      </c>
      <c r="M509" s="19">
        <v>68796.168495576814</v>
      </c>
      <c r="N509" s="19">
        <v>90762.11666666661</v>
      </c>
      <c r="O509" s="50">
        <v>47.656439753720576</v>
      </c>
      <c r="P509" s="19">
        <v>4805412.3694160394</v>
      </c>
      <c r="Q509" s="19">
        <v>68796.168495576814</v>
      </c>
      <c r="R509" s="19">
        <v>90762.11666666661</v>
      </c>
      <c r="S509" s="18">
        <v>47.656439753720576</v>
      </c>
      <c r="T509" s="49">
        <v>9610824.7388320789</v>
      </c>
      <c r="U509" s="223"/>
      <c r="V509" s="104">
        <v>1</v>
      </c>
      <c r="W509" s="105">
        <v>1</v>
      </c>
      <c r="X509" s="105">
        <v>1</v>
      </c>
      <c r="Y509" s="105">
        <v>1</v>
      </c>
      <c r="Z509" s="105">
        <v>2</v>
      </c>
      <c r="AA509" s="106">
        <v>1</v>
      </c>
      <c r="AB509" s="105">
        <v>1</v>
      </c>
      <c r="AC509" s="105">
        <v>2</v>
      </c>
      <c r="AD509" s="105">
        <v>2</v>
      </c>
      <c r="AE509" s="111">
        <v>3</v>
      </c>
      <c r="AF509" s="224">
        <f t="shared" si="88"/>
        <v>207.4239049740163</v>
      </c>
      <c r="AG509" s="221"/>
      <c r="AH509" s="229"/>
      <c r="AI509" s="226"/>
      <c r="AJ509" s="60" t="str">
        <f>IF(head!$F$48="S460","a0","a")</f>
        <v>a</v>
      </c>
      <c r="AK509" s="60">
        <f t="shared" si="89"/>
        <v>0.21</v>
      </c>
      <c r="AL509" s="20">
        <f>IF(head!F$48="S235",235,IF(head!F$48="S275",275,IF(head!F$48="S355",355,IF(head!F$48="S420",420,460))))^0.5*head!$I$40*1000/(S509*3.1416*210000^0.5)</f>
        <v>0.80436710515063425</v>
      </c>
      <c r="AM509" s="20">
        <f t="shared" si="90"/>
        <v>0.88696176596502241</v>
      </c>
      <c r="AN509" s="20">
        <f t="shared" si="91"/>
        <v>0.79319794450402603</v>
      </c>
      <c r="AO509" s="21">
        <f>IF(head!F$48="S235",235,IF(head!F$48="S275",275,IF(head!F$48="S355",355,IF(head!F$48="S420",420,460))))*AN509*J509/1000</f>
        <v>394.40000804444514</v>
      </c>
      <c r="AP509" s="45" t="str">
        <f t="shared" si="92"/>
        <v>HF CHS 139,7 x 5,6</v>
      </c>
    </row>
    <row r="510" spans="1:42">
      <c r="A510" s="16" t="s">
        <v>518</v>
      </c>
      <c r="B510" s="31">
        <f t="shared" si="87"/>
        <v>438.65524243237121</v>
      </c>
      <c r="C510" s="17">
        <v>139.69999999999999</v>
      </c>
      <c r="D510" s="17"/>
      <c r="E510" s="216" t="s">
        <v>295</v>
      </c>
      <c r="F510" s="17"/>
      <c r="G510" s="17"/>
      <c r="H510" s="35">
        <v>18.519801790247339</v>
      </c>
      <c r="I510" s="18">
        <v>18.873683353118306</v>
      </c>
      <c r="J510" s="18">
        <v>2359.2104191397884</v>
      </c>
      <c r="K510" s="18">
        <v>0.43888049370649407</v>
      </c>
      <c r="L510" s="49">
        <v>5312402.1945194239</v>
      </c>
      <c r="M510" s="19">
        <v>76054.433708223689</v>
      </c>
      <c r="N510" s="19">
        <v>100762.27466666652</v>
      </c>
      <c r="O510" s="50">
        <v>47.452831843842567</v>
      </c>
      <c r="P510" s="19">
        <v>5312402.1945194239</v>
      </c>
      <c r="Q510" s="19">
        <v>76054.433708223689</v>
      </c>
      <c r="R510" s="19">
        <v>100762.27466666652</v>
      </c>
      <c r="S510" s="18">
        <v>47.452831843842567</v>
      </c>
      <c r="T510" s="49">
        <v>10624804.389038848</v>
      </c>
      <c r="U510" s="223"/>
      <c r="V510" s="104">
        <v>1</v>
      </c>
      <c r="W510" s="105">
        <v>1</v>
      </c>
      <c r="X510" s="105">
        <v>1</v>
      </c>
      <c r="Y510" s="105">
        <v>1</v>
      </c>
      <c r="Z510" s="105">
        <v>1</v>
      </c>
      <c r="AA510" s="106">
        <v>1</v>
      </c>
      <c r="AB510" s="105">
        <v>1</v>
      </c>
      <c r="AC510" s="105">
        <v>2</v>
      </c>
      <c r="AD510" s="105">
        <v>2</v>
      </c>
      <c r="AE510" s="111">
        <v>2</v>
      </c>
      <c r="AF510" s="224">
        <f t="shared" si="88"/>
        <v>186.02855012251004</v>
      </c>
      <c r="AG510" s="221"/>
      <c r="AH510" s="229"/>
      <c r="AI510" s="226"/>
      <c r="AJ510" s="60" t="str">
        <f>IF(head!$F$48="S460","a0","a")</f>
        <v>a</v>
      </c>
      <c r="AK510" s="60">
        <f t="shared" si="89"/>
        <v>0.21</v>
      </c>
      <c r="AL510" s="20">
        <f>IF(head!F$48="S235",235,IF(head!F$48="S275",275,IF(head!F$48="S355",355,IF(head!F$48="S420",420,460))))^0.5*head!$I$40*1000/(S510*3.1416*210000^0.5)</f>
        <v>0.80781843774113804</v>
      </c>
      <c r="AM510" s="20">
        <f t="shared" si="90"/>
        <v>0.89010625014008593</v>
      </c>
      <c r="AN510" s="20">
        <f t="shared" si="91"/>
        <v>0.79120456478159784</v>
      </c>
      <c r="AO510" s="21">
        <f>IF(head!F$48="S235",235,IF(head!F$48="S275",275,IF(head!F$48="S355",355,IF(head!F$48="S420",420,460))))*AN510*J510/1000</f>
        <v>438.65524243237121</v>
      </c>
      <c r="AP510" s="45" t="str">
        <f t="shared" si="92"/>
        <v>HF CHS 139,7 x 6,3</v>
      </c>
    </row>
    <row r="511" spans="1:42">
      <c r="A511" s="16" t="s">
        <v>526</v>
      </c>
      <c r="B511" s="31">
        <f t="shared" si="87"/>
        <v>489.45344028104427</v>
      </c>
      <c r="C511" s="17">
        <v>139.69999999999999</v>
      </c>
      <c r="D511" s="17"/>
      <c r="E511" s="216" t="s">
        <v>297</v>
      </c>
      <c r="F511" s="17"/>
      <c r="G511" s="17"/>
      <c r="H511" s="35">
        <v>20.726019788749969</v>
      </c>
      <c r="I511" s="18">
        <v>21.122058383439459</v>
      </c>
      <c r="J511" s="18">
        <v>2640.2572979299325</v>
      </c>
      <c r="K511" s="18">
        <v>0.43888049370649407</v>
      </c>
      <c r="L511" s="49">
        <v>5886206.121613102</v>
      </c>
      <c r="M511" s="19">
        <v>84269.235814074491</v>
      </c>
      <c r="N511" s="19">
        <v>112195.37699999989</v>
      </c>
      <c r="O511" s="50">
        <v>47.216588716255217</v>
      </c>
      <c r="P511" s="19">
        <v>5886206.121613102</v>
      </c>
      <c r="Q511" s="19">
        <v>84269.235814074491</v>
      </c>
      <c r="R511" s="19">
        <v>112195.37699999989</v>
      </c>
      <c r="S511" s="18">
        <v>47.216588716255217</v>
      </c>
      <c r="T511" s="49">
        <v>11772412.243226204</v>
      </c>
      <c r="U511" s="223"/>
      <c r="V511" s="104">
        <v>1</v>
      </c>
      <c r="W511" s="105">
        <v>1</v>
      </c>
      <c r="X511" s="105">
        <v>1</v>
      </c>
      <c r="Y511" s="105">
        <v>1</v>
      </c>
      <c r="Z511" s="105">
        <v>1</v>
      </c>
      <c r="AA511" s="106">
        <v>1</v>
      </c>
      <c r="AB511" s="105">
        <v>1</v>
      </c>
      <c r="AC511" s="105">
        <v>1</v>
      </c>
      <c r="AD511" s="105">
        <v>2</v>
      </c>
      <c r="AE511" s="111">
        <v>2</v>
      </c>
      <c r="AF511" s="224">
        <f t="shared" si="88"/>
        <v>166.22641060422177</v>
      </c>
      <c r="AG511" s="221"/>
      <c r="AH511" s="229"/>
      <c r="AI511" s="226"/>
      <c r="AJ511" s="60" t="str">
        <f>IF(head!$F$48="S460","a0","a")</f>
        <v>a</v>
      </c>
      <c r="AK511" s="60">
        <f t="shared" si="89"/>
        <v>0.21</v>
      </c>
      <c r="AL511" s="20">
        <f>IF(head!F$48="S235",235,IF(head!F$48="S275",275,IF(head!F$48="S355",355,IF(head!F$48="S420",420,460))))^0.5*head!$I$40*1000/(S511*3.1416*210000^0.5)</f>
        <v>0.81186027048347242</v>
      </c>
      <c r="AM511" s="20">
        <f t="shared" si="90"/>
        <v>0.89380387779551307</v>
      </c>
      <c r="AN511" s="20">
        <f t="shared" si="91"/>
        <v>0.78885516141688061</v>
      </c>
      <c r="AO511" s="21">
        <f>IF(head!F$48="S235",235,IF(head!F$48="S275",275,IF(head!F$48="S355",355,IF(head!F$48="S420",420,460))))*AN511*J511/1000</f>
        <v>489.45344028104427</v>
      </c>
      <c r="AP511" s="45" t="str">
        <f t="shared" si="92"/>
        <v>HF CHS 139,7 x 7,1</v>
      </c>
    </row>
    <row r="512" spans="1:42">
      <c r="A512" s="16" t="s">
        <v>536</v>
      </c>
      <c r="B512" s="31">
        <f t="shared" si="87"/>
        <v>546.41039508289953</v>
      </c>
      <c r="C512" s="17">
        <v>139.69999999999999</v>
      </c>
      <c r="D512" s="17"/>
      <c r="E512" s="216" t="s">
        <v>299</v>
      </c>
      <c r="F512" s="17"/>
      <c r="G512" s="17"/>
      <c r="H512" s="35">
        <v>23.217817984241876</v>
      </c>
      <c r="I512" s="18">
        <v>23.661470557189173</v>
      </c>
      <c r="J512" s="18">
        <v>2957.6838196486469</v>
      </c>
      <c r="K512" s="18">
        <v>0.43888049370649407</v>
      </c>
      <c r="L512" s="49">
        <v>6519167.6997642405</v>
      </c>
      <c r="M512" s="19">
        <v>93330.962058185265</v>
      </c>
      <c r="N512" s="19">
        <v>124956.89966666664</v>
      </c>
      <c r="O512" s="50">
        <v>46.948335966251243</v>
      </c>
      <c r="P512" s="19">
        <v>6519167.6997642405</v>
      </c>
      <c r="Q512" s="19">
        <v>93330.962058185265</v>
      </c>
      <c r="R512" s="19">
        <v>124956.89966666664</v>
      </c>
      <c r="S512" s="18">
        <v>46.948335966251243</v>
      </c>
      <c r="T512" s="49">
        <v>13038335.399528481</v>
      </c>
      <c r="U512" s="223"/>
      <c r="V512" s="104">
        <v>1</v>
      </c>
      <c r="W512" s="105">
        <v>1</v>
      </c>
      <c r="X512" s="105">
        <v>1</v>
      </c>
      <c r="Y512" s="105">
        <v>1</v>
      </c>
      <c r="Z512" s="105">
        <v>1</v>
      </c>
      <c r="AA512" s="106">
        <v>1</v>
      </c>
      <c r="AB512" s="105">
        <v>1</v>
      </c>
      <c r="AC512" s="105">
        <v>1</v>
      </c>
      <c r="AD512" s="105">
        <v>1</v>
      </c>
      <c r="AE512" s="111">
        <v>2</v>
      </c>
      <c r="AF512" s="224">
        <f t="shared" si="88"/>
        <v>148.3865485522486</v>
      </c>
      <c r="AG512" s="221"/>
      <c r="AH512" s="229"/>
      <c r="AI512" s="226"/>
      <c r="AJ512" s="60" t="str">
        <f>IF(head!$F$48="S460","a0","a")</f>
        <v>a</v>
      </c>
      <c r="AK512" s="60">
        <f t="shared" si="89"/>
        <v>0.21</v>
      </c>
      <c r="AL512" s="20">
        <f>IF(head!F$48="S235",235,IF(head!F$48="S275",275,IF(head!F$48="S355",355,IF(head!F$48="S420",420,460))))^0.5*head!$I$40*1000/(S512*3.1416*210000^0.5)</f>
        <v>0.81649906642147352</v>
      </c>
      <c r="AM512" s="20">
        <f t="shared" si="90"/>
        <v>0.89806776470782368</v>
      </c>
      <c r="AN512" s="20">
        <f t="shared" si="91"/>
        <v>0.78613900577454299</v>
      </c>
      <c r="AO512" s="21">
        <f>IF(head!F$48="S235",235,IF(head!F$48="S275",275,IF(head!F$48="S355",355,IF(head!F$48="S420",420,460))))*AN512*J512/1000</f>
        <v>546.41039508289953</v>
      </c>
      <c r="AP512" s="45" t="str">
        <f t="shared" si="92"/>
        <v>HF CHS 139,7 x 8</v>
      </c>
    </row>
    <row r="513" spans="1:42">
      <c r="A513" s="16" t="s">
        <v>546</v>
      </c>
      <c r="B513" s="31">
        <f t="shared" si="87"/>
        <v>609.08753169814452</v>
      </c>
      <c r="C513" s="17">
        <v>139.69999999999999</v>
      </c>
      <c r="D513" s="17"/>
      <c r="E513" s="216" t="s">
        <v>301</v>
      </c>
      <c r="F513" s="17"/>
      <c r="G513" s="17"/>
      <c r="H513" s="35">
        <v>25.983358855604312</v>
      </c>
      <c r="I513" s="18">
        <v>26.479856158577643</v>
      </c>
      <c r="J513" s="18">
        <v>3309.9820198222055</v>
      </c>
      <c r="K513" s="18">
        <v>0.43888049370649407</v>
      </c>
      <c r="L513" s="49">
        <v>7202889.1106328228</v>
      </c>
      <c r="M513" s="19">
        <v>103119.38597899533</v>
      </c>
      <c r="N513" s="19">
        <v>138929.78666666662</v>
      </c>
      <c r="O513" s="50">
        <v>46.648807594621317</v>
      </c>
      <c r="P513" s="19">
        <v>7202889.1106328228</v>
      </c>
      <c r="Q513" s="19">
        <v>103119.38597899533</v>
      </c>
      <c r="R513" s="19">
        <v>138929.78666666662</v>
      </c>
      <c r="S513" s="18">
        <v>46.648807594621317</v>
      </c>
      <c r="T513" s="49">
        <v>14405778.221265646</v>
      </c>
      <c r="U513" s="223"/>
      <c r="V513" s="104">
        <v>1</v>
      </c>
      <c r="W513" s="105">
        <v>1</v>
      </c>
      <c r="X513" s="105">
        <v>1</v>
      </c>
      <c r="Y513" s="105">
        <v>1</v>
      </c>
      <c r="Z513" s="105">
        <v>1</v>
      </c>
      <c r="AA513" s="106">
        <v>1</v>
      </c>
      <c r="AB513" s="105">
        <v>1</v>
      </c>
      <c r="AC513" s="105">
        <v>1</v>
      </c>
      <c r="AD513" s="105">
        <v>1</v>
      </c>
      <c r="AE513" s="111">
        <v>1</v>
      </c>
      <c r="AF513" s="224">
        <f t="shared" si="88"/>
        <v>132.59301442672742</v>
      </c>
      <c r="AG513" s="221"/>
      <c r="AH513" s="229"/>
      <c r="AI513" s="226"/>
      <c r="AJ513" s="60" t="str">
        <f>IF(head!$F$48="S460","a0","a")</f>
        <v>a</v>
      </c>
      <c r="AK513" s="60">
        <f t="shared" si="89"/>
        <v>0.21</v>
      </c>
      <c r="AL513" s="20">
        <f>IF(head!F$48="S235",235,IF(head!F$48="S275",275,IF(head!F$48="S355",355,IF(head!F$48="S420",420,460))))^0.5*head!$I$40*1000/(S513*3.1416*210000^0.5)</f>
        <v>0.82174174353184792</v>
      </c>
      <c r="AM513" s="20">
        <f t="shared" si="90"/>
        <v>0.90291262960222474</v>
      </c>
      <c r="AN513" s="20">
        <f t="shared" si="91"/>
        <v>0.78304408346985566</v>
      </c>
      <c r="AO513" s="21">
        <f>IF(head!F$48="S235",235,IF(head!F$48="S275",275,IF(head!F$48="S355",355,IF(head!F$48="S420",420,460))))*AN513*J513/1000</f>
        <v>609.08753169814452</v>
      </c>
      <c r="AP513" s="45" t="str">
        <f t="shared" si="92"/>
        <v>HF CHS 139,7 x 10</v>
      </c>
    </row>
    <row r="514" spans="1:42">
      <c r="A514" s="16" t="s">
        <v>563</v>
      </c>
      <c r="B514" s="31">
        <f t="shared" si="87"/>
        <v>743.07233640633831</v>
      </c>
      <c r="C514" s="17">
        <v>139.69999999999999</v>
      </c>
      <c r="D514" s="17"/>
      <c r="E514" s="216" t="s">
        <v>305</v>
      </c>
      <c r="F514" s="17"/>
      <c r="G514" s="17"/>
      <c r="H514" s="35">
        <v>31.985968522891799</v>
      </c>
      <c r="I514" s="18">
        <v>32.597165373647691</v>
      </c>
      <c r="J514" s="18">
        <v>4074.6456717059618</v>
      </c>
      <c r="K514" s="18">
        <v>0.43888049370649407</v>
      </c>
      <c r="L514" s="49">
        <v>8618940.0968398396</v>
      </c>
      <c r="M514" s="19">
        <v>123392.12737064912</v>
      </c>
      <c r="N514" s="19">
        <v>168554.23333333328</v>
      </c>
      <c r="O514" s="50">
        <v>45.991969407712901</v>
      </c>
      <c r="P514" s="19">
        <v>8618940.0968398396</v>
      </c>
      <c r="Q514" s="19">
        <v>123392.12737064912</v>
      </c>
      <c r="R514" s="19">
        <v>168554.23333333328</v>
      </c>
      <c r="S514" s="18">
        <v>45.991969407712901</v>
      </c>
      <c r="T514" s="49">
        <v>17237880.193679679</v>
      </c>
      <c r="U514" s="223"/>
      <c r="V514" s="104">
        <v>1</v>
      </c>
      <c r="W514" s="105">
        <v>1</v>
      </c>
      <c r="X514" s="105">
        <v>1</v>
      </c>
      <c r="Y514" s="105">
        <v>1</v>
      </c>
      <c r="Z514" s="105">
        <v>1</v>
      </c>
      <c r="AA514" s="106">
        <v>1</v>
      </c>
      <c r="AB514" s="105">
        <v>1</v>
      </c>
      <c r="AC514" s="105">
        <v>1</v>
      </c>
      <c r="AD514" s="105">
        <v>1</v>
      </c>
      <c r="AE514" s="111">
        <v>1</v>
      </c>
      <c r="AF514" s="224">
        <f t="shared" si="88"/>
        <v>107.71010023130299</v>
      </c>
      <c r="AG514" s="221"/>
      <c r="AH514" s="229"/>
      <c r="AI514" s="226"/>
      <c r="AJ514" s="60" t="str">
        <f>IF(head!$F$48="S460","a0","a")</f>
        <v>a</v>
      </c>
      <c r="AK514" s="60">
        <f t="shared" si="89"/>
        <v>0.21</v>
      </c>
      <c r="AL514" s="20">
        <f>IF(head!F$48="S235",235,IF(head!F$48="S275",275,IF(head!F$48="S355",355,IF(head!F$48="S420",420,460))))^0.5*head!$I$40*1000/(S514*3.1416*210000^0.5)</f>
        <v>0.833477517491506</v>
      </c>
      <c r="AM514" s="20">
        <f t="shared" si="90"/>
        <v>0.91385752541850995</v>
      </c>
      <c r="AN514" s="20">
        <f t="shared" si="91"/>
        <v>0.77602083639109876</v>
      </c>
      <c r="AO514" s="21">
        <f>IF(head!F$48="S235",235,IF(head!F$48="S275",275,IF(head!F$48="S355",355,IF(head!F$48="S420",420,460))))*AN514*J514/1000</f>
        <v>743.07233640633831</v>
      </c>
      <c r="AP514" s="45" t="str">
        <f t="shared" si="92"/>
        <v>HF CHS 139,7 x 12,5</v>
      </c>
    </row>
    <row r="515" spans="1:42">
      <c r="A515" s="16" t="s">
        <v>584</v>
      </c>
      <c r="B515" s="31">
        <f t="shared" si="87"/>
        <v>900.31323199948702</v>
      </c>
      <c r="C515" s="17">
        <v>139.69999999999999</v>
      </c>
      <c r="D515" s="17"/>
      <c r="E515" s="216" t="s">
        <v>307</v>
      </c>
      <c r="F515" s="17"/>
      <c r="G515" s="17"/>
      <c r="H515" s="35">
        <v>39.211788705780997</v>
      </c>
      <c r="I515" s="18">
        <v>39.961058553662163</v>
      </c>
      <c r="J515" s="18">
        <v>4995.1323192077707</v>
      </c>
      <c r="K515" s="18">
        <v>0.43888049370649407</v>
      </c>
      <c r="L515" s="49">
        <v>10200116.391060857</v>
      </c>
      <c r="M515" s="19">
        <v>146028.86744539524</v>
      </c>
      <c r="N515" s="19">
        <v>202899.04166666663</v>
      </c>
      <c r="O515" s="50">
        <v>45.188618589197873</v>
      </c>
      <c r="P515" s="19">
        <v>10200116.391060857</v>
      </c>
      <c r="Q515" s="19">
        <v>146028.86744539524</v>
      </c>
      <c r="R515" s="19">
        <v>202899.04166666663</v>
      </c>
      <c r="S515" s="18">
        <v>45.188618589197873</v>
      </c>
      <c r="T515" s="49">
        <v>20400232.782121714</v>
      </c>
      <c r="U515" s="223"/>
      <c r="V515" s="104">
        <v>1</v>
      </c>
      <c r="W515" s="105">
        <v>1</v>
      </c>
      <c r="X515" s="105">
        <v>1</v>
      </c>
      <c r="Y515" s="105">
        <v>1</v>
      </c>
      <c r="Z515" s="105">
        <v>1</v>
      </c>
      <c r="AA515" s="106">
        <v>1</v>
      </c>
      <c r="AB515" s="105">
        <v>1</v>
      </c>
      <c r="AC515" s="105">
        <v>1</v>
      </c>
      <c r="AD515" s="105">
        <v>1</v>
      </c>
      <c r="AE515" s="111">
        <v>1</v>
      </c>
      <c r="AF515" s="224">
        <f t="shared" si="88"/>
        <v>87.861635220125791</v>
      </c>
      <c r="AG515" s="221"/>
      <c r="AH515" s="229"/>
      <c r="AI515" s="226"/>
      <c r="AJ515" s="60" t="str">
        <f>IF(head!$F$48="S460","a0","a")</f>
        <v>a</v>
      </c>
      <c r="AK515" s="60">
        <f t="shared" si="89"/>
        <v>0.21</v>
      </c>
      <c r="AL515" s="20">
        <f>IF(head!F$48="S235",235,IF(head!F$48="S275",275,IF(head!F$48="S355",355,IF(head!F$48="S420",420,460))))^0.5*head!$I$40*1000/(S515*3.1416*210000^0.5)</f>
        <v>0.84829485129800408</v>
      </c>
      <c r="AM515" s="20">
        <f t="shared" si="90"/>
        <v>0.92787303675564181</v>
      </c>
      <c r="AN515" s="20">
        <f t="shared" si="91"/>
        <v>0.766970700943443</v>
      </c>
      <c r="AO515" s="21">
        <f>IF(head!F$48="S235",235,IF(head!F$48="S275",275,IF(head!F$48="S355",355,IF(head!F$48="S420",420,460))))*AN515*J515/1000</f>
        <v>900.31323199948702</v>
      </c>
      <c r="AP515" s="45" t="str">
        <f t="shared" si="92"/>
        <v>HF CHS 139,7 x 14,2</v>
      </c>
    </row>
    <row r="516" spans="1:42">
      <c r="A516" s="16" t="s">
        <v>597</v>
      </c>
      <c r="B516" s="31">
        <f t="shared" si="87"/>
        <v>1000.7776720251024</v>
      </c>
      <c r="C516" s="17">
        <v>139.69999999999999</v>
      </c>
      <c r="D516" s="17"/>
      <c r="E516" s="216" t="s">
        <v>309</v>
      </c>
      <c r="F516" s="17"/>
      <c r="G516" s="17"/>
      <c r="H516" s="35">
        <v>43.949263303504601</v>
      </c>
      <c r="I516" s="18">
        <v>44.789058143698959</v>
      </c>
      <c r="J516" s="18">
        <v>5598.63226796237</v>
      </c>
      <c r="K516" s="18">
        <v>0.43888049370649407</v>
      </c>
      <c r="L516" s="49">
        <v>11163595.761123279</v>
      </c>
      <c r="M516" s="19">
        <v>159822.41605044063</v>
      </c>
      <c r="N516" s="19">
        <v>224607.97933333326</v>
      </c>
      <c r="O516" s="50">
        <v>44.654073162478689</v>
      </c>
      <c r="P516" s="19">
        <v>11163595.761123279</v>
      </c>
      <c r="Q516" s="19">
        <v>159822.41605044063</v>
      </c>
      <c r="R516" s="19">
        <v>224607.97933333326</v>
      </c>
      <c r="S516" s="18">
        <v>44.654073162478689</v>
      </c>
      <c r="T516" s="49">
        <v>22327191.522246558</v>
      </c>
      <c r="U516" s="223"/>
      <c r="V516" s="104">
        <v>1</v>
      </c>
      <c r="W516" s="105">
        <v>1</v>
      </c>
      <c r="X516" s="105">
        <v>1</v>
      </c>
      <c r="Y516" s="105">
        <v>1</v>
      </c>
      <c r="Z516" s="105">
        <v>1</v>
      </c>
      <c r="AA516" s="106">
        <v>1</v>
      </c>
      <c r="AB516" s="105">
        <v>1</v>
      </c>
      <c r="AC516" s="105">
        <v>1</v>
      </c>
      <c r="AD516" s="105">
        <v>1</v>
      </c>
      <c r="AE516" s="111">
        <v>1</v>
      </c>
      <c r="AF516" s="224">
        <f t="shared" si="88"/>
        <v>78.390662701307448</v>
      </c>
      <c r="AG516" s="221"/>
      <c r="AH516" s="229"/>
      <c r="AI516" s="226"/>
      <c r="AJ516" s="60" t="str">
        <f>IF(head!$F$48="S460","a0","a")</f>
        <v>a</v>
      </c>
      <c r="AK516" s="60">
        <f t="shared" si="89"/>
        <v>0.21</v>
      </c>
      <c r="AL516" s="20">
        <f>IF(head!F$48="S235",235,IF(head!F$48="S275",275,IF(head!F$48="S355",355,IF(head!F$48="S420",420,460))))^0.5*head!$I$40*1000/(S516*3.1416*210000^0.5)</f>
        <v>0.85844962780900325</v>
      </c>
      <c r="AM516" s="20">
        <f t="shared" si="90"/>
        <v>0.93760509266265335</v>
      </c>
      <c r="AN516" s="20">
        <f t="shared" si="91"/>
        <v>0.76065513642783222</v>
      </c>
      <c r="AO516" s="21">
        <f>IF(head!F$48="S235",235,IF(head!F$48="S275",275,IF(head!F$48="S355",355,IF(head!F$48="S420",420,460))))*AN516*J516/1000</f>
        <v>1000.7776720251024</v>
      </c>
      <c r="AP516" s="45" t="str">
        <f t="shared" si="92"/>
        <v>HF CHS 139,7 x 16</v>
      </c>
    </row>
    <row r="517" spans="1:42">
      <c r="A517" s="16" t="s">
        <v>610</v>
      </c>
      <c r="B517" s="31">
        <f t="shared" si="87"/>
        <v>1101.5007963190469</v>
      </c>
      <c r="C517" s="17">
        <v>139.69999999999999</v>
      </c>
      <c r="D517" s="17"/>
      <c r="E517" s="216" t="s">
        <v>311</v>
      </c>
      <c r="F517" s="17"/>
      <c r="G517" s="17"/>
      <c r="H517" s="35">
        <v>48.8100454128816</v>
      </c>
      <c r="I517" s="18">
        <v>49.74272143987934</v>
      </c>
      <c r="J517" s="18">
        <v>6217.840179984918</v>
      </c>
      <c r="K517" s="18">
        <v>0.43888049370649407</v>
      </c>
      <c r="L517" s="49">
        <v>12091903.748718692</v>
      </c>
      <c r="M517" s="19">
        <v>173112.43734744011</v>
      </c>
      <c r="N517" s="19">
        <v>246192.37333333326</v>
      </c>
      <c r="O517" s="50">
        <v>44.098880371274731</v>
      </c>
      <c r="P517" s="19">
        <v>12091903.748718692</v>
      </c>
      <c r="Q517" s="19">
        <v>173112.43734744011</v>
      </c>
      <c r="R517" s="19">
        <v>246192.37333333326</v>
      </c>
      <c r="S517" s="18">
        <v>44.098880371274731</v>
      </c>
      <c r="T517" s="49">
        <v>24183807.497437384</v>
      </c>
      <c r="U517" s="223"/>
      <c r="V517" s="104">
        <v>1</v>
      </c>
      <c r="W517" s="105">
        <v>1</v>
      </c>
      <c r="X517" s="105">
        <v>1</v>
      </c>
      <c r="Y517" s="105">
        <v>1</v>
      </c>
      <c r="Z517" s="105">
        <v>1</v>
      </c>
      <c r="AA517" s="106">
        <v>1</v>
      </c>
      <c r="AB517" s="105">
        <v>1</v>
      </c>
      <c r="AC517" s="105">
        <v>1</v>
      </c>
      <c r="AD517" s="105">
        <v>1</v>
      </c>
      <c r="AE517" s="111">
        <v>1</v>
      </c>
      <c r="AF517" s="224">
        <f t="shared" si="88"/>
        <v>70.584074373484228</v>
      </c>
      <c r="AG517" s="221"/>
      <c r="AH517" s="229"/>
      <c r="AI517" s="226"/>
      <c r="AJ517" s="60" t="str">
        <f>IF(head!$F$48="S460","a0","a")</f>
        <v>a</v>
      </c>
      <c r="AK517" s="60">
        <f t="shared" si="89"/>
        <v>0.21</v>
      </c>
      <c r="AL517" s="20">
        <f>IF(head!F$48="S235",235,IF(head!F$48="S275",275,IF(head!F$48="S355",355,IF(head!F$48="S420",420,460))))^0.5*head!$I$40*1000/(S517*3.1416*210000^0.5)</f>
        <v>0.86925727283215737</v>
      </c>
      <c r="AM517" s="20">
        <f t="shared" si="90"/>
        <v>0.94807611683317627</v>
      </c>
      <c r="AN517" s="20">
        <f t="shared" si="91"/>
        <v>0.75383691048106838</v>
      </c>
      <c r="AO517" s="21">
        <f>IF(head!F$48="S235",235,IF(head!F$48="S275",275,IF(head!F$48="S355",355,IF(head!F$48="S420",420,460))))*AN517*J517/1000</f>
        <v>1101.5007963190469</v>
      </c>
      <c r="AP517" s="45" t="str">
        <f t="shared" si="92"/>
        <v>HF CHS 139,7 x 20</v>
      </c>
    </row>
    <row r="518" spans="1:42">
      <c r="A518" s="16" t="s">
        <v>628</v>
      </c>
      <c r="B518" s="31">
        <f t="shared" si="87"/>
        <v>1304.8365175841866</v>
      </c>
      <c r="C518" s="17">
        <v>139.69999999999999</v>
      </c>
      <c r="D518" s="17"/>
      <c r="E518" s="216" t="s">
        <v>315</v>
      </c>
      <c r="F518" s="17"/>
      <c r="G518" s="17"/>
      <c r="H518" s="35">
        <v>59.039636579647613</v>
      </c>
      <c r="I518" s="18">
        <v>60.167782501551706</v>
      </c>
      <c r="J518" s="18">
        <v>7520.9728126939635</v>
      </c>
      <c r="K518" s="18">
        <v>0.43888049370649407</v>
      </c>
      <c r="L518" s="49">
        <v>13846195.559113726</v>
      </c>
      <c r="M518" s="19">
        <v>198227.56705960954</v>
      </c>
      <c r="N518" s="19">
        <v>289228.46666666656</v>
      </c>
      <c r="O518" s="50">
        <v>42.907007003518665</v>
      </c>
      <c r="P518" s="19">
        <v>13846195.559113726</v>
      </c>
      <c r="Q518" s="19">
        <v>198227.56705960954</v>
      </c>
      <c r="R518" s="19">
        <v>289228.46666666656</v>
      </c>
      <c r="S518" s="18">
        <v>42.907007003518665</v>
      </c>
      <c r="T518" s="49">
        <v>27692391.118227452</v>
      </c>
      <c r="U518" s="223"/>
      <c r="V518" s="104">
        <v>1</v>
      </c>
      <c r="W518" s="105">
        <v>1</v>
      </c>
      <c r="X518" s="105">
        <v>1</v>
      </c>
      <c r="Y518" s="105">
        <v>1</v>
      </c>
      <c r="Z518" s="105">
        <v>1</v>
      </c>
      <c r="AA518" s="106">
        <v>1</v>
      </c>
      <c r="AB518" s="105">
        <v>1</v>
      </c>
      <c r="AC518" s="105">
        <v>1</v>
      </c>
      <c r="AD518" s="105">
        <v>1</v>
      </c>
      <c r="AE518" s="111">
        <v>1</v>
      </c>
      <c r="AF518" s="224">
        <f t="shared" si="88"/>
        <v>58.354218880534674</v>
      </c>
      <c r="AG518" s="221"/>
      <c r="AH518" s="229"/>
      <c r="AI518" s="226"/>
      <c r="AJ518" s="60" t="str">
        <f>IF(head!$F$48="S460","a0","a")</f>
        <v>a</v>
      </c>
      <c r="AK518" s="60">
        <f t="shared" si="89"/>
        <v>0.21</v>
      </c>
      <c r="AL518" s="20">
        <f>IF(head!F$48="S235",235,IF(head!F$48="S275",275,IF(head!F$48="S355",355,IF(head!F$48="S420",420,460))))^0.5*head!$I$40*1000/(S518*3.1416*210000^0.5)</f>
        <v>0.89340355255593185</v>
      </c>
      <c r="AM518" s="20">
        <f t="shared" si="90"/>
        <v>0.97189232687815263</v>
      </c>
      <c r="AN518" s="20">
        <f t="shared" si="91"/>
        <v>0.73826830089528117</v>
      </c>
      <c r="AO518" s="21">
        <f>IF(head!F$48="S235",235,IF(head!F$48="S275",275,IF(head!F$48="S355",355,IF(head!F$48="S420",420,460))))*AN518*J518/1000</f>
        <v>1304.8365175841866</v>
      </c>
      <c r="AP518" s="45" t="str">
        <f t="shared" si="92"/>
        <v>HF CHS 152,4 x 5,6</v>
      </c>
    </row>
    <row r="519" spans="1:42">
      <c r="A519" s="16" t="s">
        <v>525</v>
      </c>
      <c r="B519" s="31">
        <f t="shared" si="87"/>
        <v>503.23089993411674</v>
      </c>
      <c r="C519" s="17">
        <v>152.4</v>
      </c>
      <c r="D519" s="17"/>
      <c r="E519" s="216" t="s">
        <v>295</v>
      </c>
      <c r="F519" s="17"/>
      <c r="G519" s="17"/>
      <c r="H519" s="35">
        <v>20.273727836005289</v>
      </c>
      <c r="I519" s="18">
        <v>20.661123909304752</v>
      </c>
      <c r="J519" s="18">
        <v>2582.6404886630939</v>
      </c>
      <c r="K519" s="18">
        <v>0.47877872040708452</v>
      </c>
      <c r="L519" s="49">
        <v>6967189.2462664312</v>
      </c>
      <c r="M519" s="19">
        <v>91432.929741029264</v>
      </c>
      <c r="N519" s="19">
        <v>120739.88266666653</v>
      </c>
      <c r="O519" s="50">
        <v>51.939387751493577</v>
      </c>
      <c r="P519" s="19">
        <v>6967189.2462664312</v>
      </c>
      <c r="Q519" s="19">
        <v>91432.929741029264</v>
      </c>
      <c r="R519" s="19">
        <v>120739.88266666653</v>
      </c>
      <c r="S519" s="18">
        <v>51.939387751493577</v>
      </c>
      <c r="T519" s="49">
        <v>13934378.492532862</v>
      </c>
      <c r="U519" s="223"/>
      <c r="V519" s="104">
        <v>1</v>
      </c>
      <c r="W519" s="105">
        <v>1</v>
      </c>
      <c r="X519" s="105">
        <v>1</v>
      </c>
      <c r="Y519" s="105">
        <v>1</v>
      </c>
      <c r="Z519" s="105">
        <v>2</v>
      </c>
      <c r="AA519" s="106">
        <v>1</v>
      </c>
      <c r="AB519" s="105">
        <v>1</v>
      </c>
      <c r="AC519" s="105">
        <v>2</v>
      </c>
      <c r="AD519" s="105">
        <v>2</v>
      </c>
      <c r="AE519" s="111">
        <v>3</v>
      </c>
      <c r="AF519" s="224">
        <f t="shared" si="88"/>
        <v>185.38341767224625</v>
      </c>
      <c r="AG519" s="221"/>
      <c r="AH519" s="229"/>
      <c r="AI519" s="226"/>
      <c r="AJ519" s="60" t="str">
        <f>IF(head!$F$48="S460","a0","a")</f>
        <v>a</v>
      </c>
      <c r="AK519" s="60">
        <f t="shared" si="89"/>
        <v>0.21</v>
      </c>
      <c r="AL519" s="20">
        <f>IF(head!F$48="S235",235,IF(head!F$48="S275",275,IF(head!F$48="S355",355,IF(head!F$48="S420",420,460))))^0.5*head!$I$40*1000/(S519*3.1416*210000^0.5)</f>
        <v>0.73803858970947367</v>
      </c>
      <c r="AM519" s="20">
        <f t="shared" si="90"/>
        <v>0.82884453186966911</v>
      </c>
      <c r="AN519" s="20">
        <f t="shared" si="91"/>
        <v>0.82915453940495232</v>
      </c>
      <c r="AO519" s="21">
        <f>IF(head!F$48="S235",235,IF(head!F$48="S275",275,IF(head!F$48="S355",355,IF(head!F$48="S420",420,460))))*AN519*J519/1000</f>
        <v>503.23089993411674</v>
      </c>
      <c r="AP519" s="45" t="str">
        <f t="shared" si="92"/>
        <v>HF CHS 152,4 x 6,3</v>
      </c>
    </row>
    <row r="520" spans="1:42">
      <c r="A520" s="16" t="s">
        <v>535</v>
      </c>
      <c r="B520" s="31">
        <f t="shared" si="87"/>
        <v>562.26223378026873</v>
      </c>
      <c r="C520" s="17">
        <v>152.4</v>
      </c>
      <c r="D520" s="17"/>
      <c r="E520" s="216">
        <v>6.3</v>
      </c>
      <c r="F520" s="17"/>
      <c r="G520" s="17"/>
      <c r="H520" s="35">
        <v>22.699186590227661</v>
      </c>
      <c r="I520" s="18">
        <v>23.132929009149208</v>
      </c>
      <c r="J520" s="18">
        <v>2891.6161261436514</v>
      </c>
      <c r="K520" s="18">
        <v>0.47877872040708452</v>
      </c>
      <c r="L520" s="49">
        <v>7729615.2119961735</v>
      </c>
      <c r="M520" s="19">
        <v>101438.51984246947</v>
      </c>
      <c r="N520" s="19">
        <v>134558.17199999996</v>
      </c>
      <c r="O520" s="50">
        <v>51.702151792744573</v>
      </c>
      <c r="P520" s="19">
        <v>7729615.2119961735</v>
      </c>
      <c r="Q520" s="19">
        <v>101438.51984246947</v>
      </c>
      <c r="R520" s="19">
        <v>134558.17199999996</v>
      </c>
      <c r="S520" s="18">
        <v>51.702151792744573</v>
      </c>
      <c r="T520" s="49">
        <v>15459230.423992347</v>
      </c>
      <c r="U520" s="223"/>
      <c r="V520" s="104">
        <v>1</v>
      </c>
      <c r="W520" s="105">
        <v>1</v>
      </c>
      <c r="X520" s="105">
        <v>1</v>
      </c>
      <c r="Y520" s="105">
        <v>1</v>
      </c>
      <c r="Z520" s="105">
        <v>1</v>
      </c>
      <c r="AA520" s="106">
        <v>1</v>
      </c>
      <c r="AB520" s="105">
        <v>1</v>
      </c>
      <c r="AC520" s="105">
        <v>2</v>
      </c>
      <c r="AD520" s="105">
        <v>2</v>
      </c>
      <c r="AE520" s="111">
        <v>2</v>
      </c>
      <c r="AF520" s="224">
        <f t="shared" si="88"/>
        <v>165.57478569798911</v>
      </c>
      <c r="AG520" s="221"/>
      <c r="AH520" s="229"/>
      <c r="AI520" s="226"/>
      <c r="AJ520" s="60" t="str">
        <f>IF(head!$F$48="S460","a0","a")</f>
        <v>a</v>
      </c>
      <c r="AK520" s="60">
        <f t="shared" si="89"/>
        <v>0.21</v>
      </c>
      <c r="AL520" s="20">
        <f>IF(head!F$48="S235",235,IF(head!F$48="S275",275,IF(head!F$48="S355",355,IF(head!F$48="S420",420,460))))^0.5*head!$I$40*1000/(S520*3.1416*210000^0.5)</f>
        <v>0.74142508884640246</v>
      </c>
      <c r="AM520" s="20">
        <f t="shared" si="90"/>
        <v>0.83170521551432008</v>
      </c>
      <c r="AN520" s="20">
        <f t="shared" si="91"/>
        <v>0.82742838113842432</v>
      </c>
      <c r="AO520" s="21">
        <f>IF(head!F$48="S235",235,IF(head!F$48="S275",275,IF(head!F$48="S355",355,IF(head!F$48="S420",420,460))))*AN520*J520/1000</f>
        <v>562.26223378026873</v>
      </c>
      <c r="AP520" s="45" t="str">
        <f t="shared" si="92"/>
        <v>HF CHS 152,4 x 8</v>
      </c>
    </row>
    <row r="521" spans="1:42">
      <c r="A521" s="16" t="s">
        <v>553</v>
      </c>
      <c r="B521" s="31">
        <f t="shared" si="87"/>
        <v>702.03578745474306</v>
      </c>
      <c r="C521" s="17">
        <v>152.4</v>
      </c>
      <c r="D521" s="17"/>
      <c r="E521" s="216">
        <v>8</v>
      </c>
      <c r="F521" s="17"/>
      <c r="G521" s="17"/>
      <c r="H521" s="35">
        <v>28.48896749240139</v>
      </c>
      <c r="I521" s="18">
        <v>29.033342667415429</v>
      </c>
      <c r="J521" s="18">
        <v>3629.1678334269286</v>
      </c>
      <c r="K521" s="18">
        <v>0.47877872040708452</v>
      </c>
      <c r="L521" s="49">
        <v>9488168.9670680314</v>
      </c>
      <c r="M521" s="19">
        <v>124516.65311112902</v>
      </c>
      <c r="N521" s="19">
        <v>166981.54666666663</v>
      </c>
      <c r="O521" s="50">
        <v>51.131399354995168</v>
      </c>
      <c r="P521" s="19">
        <v>9488168.9670680314</v>
      </c>
      <c r="Q521" s="19">
        <v>124516.65311112902</v>
      </c>
      <c r="R521" s="19">
        <v>166981.54666666663</v>
      </c>
      <c r="S521" s="18">
        <v>51.131399354995168</v>
      </c>
      <c r="T521" s="49">
        <v>18976337.934136063</v>
      </c>
      <c r="U521" s="223"/>
      <c r="V521" s="104">
        <v>1</v>
      </c>
      <c r="W521" s="105">
        <v>1</v>
      </c>
      <c r="X521" s="105">
        <v>1</v>
      </c>
      <c r="Y521" s="105">
        <v>1</v>
      </c>
      <c r="Z521" s="105">
        <v>1</v>
      </c>
      <c r="AA521" s="106">
        <v>1</v>
      </c>
      <c r="AB521" s="105">
        <v>1</v>
      </c>
      <c r="AC521" s="105">
        <v>1</v>
      </c>
      <c r="AD521" s="105">
        <v>1</v>
      </c>
      <c r="AE521" s="111">
        <v>2</v>
      </c>
      <c r="AF521" s="224">
        <f t="shared" si="88"/>
        <v>131.92520775623271</v>
      </c>
      <c r="AG521" s="221"/>
      <c r="AH521" s="229"/>
      <c r="AI521" s="226"/>
      <c r="AJ521" s="60" t="str">
        <f>IF(head!$F$48="S460","a0","a")</f>
        <v>a</v>
      </c>
      <c r="AK521" s="60">
        <f t="shared" si="89"/>
        <v>0.21</v>
      </c>
      <c r="AL521" s="20">
        <f>IF(head!F$48="S235",235,IF(head!F$48="S275",275,IF(head!F$48="S355",355,IF(head!F$48="S420",420,460))))^0.5*head!$I$40*1000/(S521*3.1416*210000^0.5)</f>
        <v>0.74970122019046481</v>
      </c>
      <c r="AM521" s="20">
        <f t="shared" si="90"/>
        <v>0.83874458789753481</v>
      </c>
      <c r="AN521" s="20">
        <f t="shared" si="91"/>
        <v>0.82316014764567669</v>
      </c>
      <c r="AO521" s="21">
        <f>IF(head!F$48="S235",235,IF(head!F$48="S275",275,IF(head!F$48="S355",355,IF(head!F$48="S420",420,460))))*AN521*J521/1000</f>
        <v>702.03578745474306</v>
      </c>
      <c r="AP521" s="45" t="str">
        <f t="shared" si="92"/>
        <v>HF CHS 152,4 x 10</v>
      </c>
    </row>
    <row r="522" spans="1:42">
      <c r="A522" s="16" t="s">
        <v>572</v>
      </c>
      <c r="B522" s="31">
        <f t="shared" si="87"/>
        <v>859.96698159297694</v>
      </c>
      <c r="C522" s="17">
        <v>152.4</v>
      </c>
      <c r="D522" s="17"/>
      <c r="E522" s="216" t="s">
        <v>305</v>
      </c>
      <c r="F522" s="17"/>
      <c r="G522" s="17"/>
      <c r="H522" s="35">
        <v>35.117979318888139</v>
      </c>
      <c r="I522" s="18">
        <v>35.789023509694921</v>
      </c>
      <c r="J522" s="18">
        <v>4473.6279387118657</v>
      </c>
      <c r="K522" s="18">
        <v>0.47877872040708452</v>
      </c>
      <c r="L522" s="49">
        <v>11395314.558045642</v>
      </c>
      <c r="M522" s="19">
        <v>149544.81047303995</v>
      </c>
      <c r="N522" s="19">
        <v>203110.93333333335</v>
      </c>
      <c r="O522" s="50">
        <v>50.469991083811387</v>
      </c>
      <c r="P522" s="19">
        <v>11395314.558045642</v>
      </c>
      <c r="Q522" s="19">
        <v>149544.81047303995</v>
      </c>
      <c r="R522" s="19">
        <v>203110.93333333335</v>
      </c>
      <c r="S522" s="18">
        <v>50.469991083811387</v>
      </c>
      <c r="T522" s="49">
        <v>22790629.116091285</v>
      </c>
      <c r="U522" s="223"/>
      <c r="V522" s="104">
        <v>1</v>
      </c>
      <c r="W522" s="105">
        <v>1</v>
      </c>
      <c r="X522" s="105">
        <v>1</v>
      </c>
      <c r="Y522" s="105">
        <v>1</v>
      </c>
      <c r="Z522" s="105">
        <v>1</v>
      </c>
      <c r="AA522" s="106">
        <v>1</v>
      </c>
      <c r="AB522" s="105">
        <v>1</v>
      </c>
      <c r="AC522" s="105">
        <v>1</v>
      </c>
      <c r="AD522" s="105">
        <v>1</v>
      </c>
      <c r="AE522" s="111">
        <v>1</v>
      </c>
      <c r="AF522" s="224">
        <f t="shared" si="88"/>
        <v>107.02247191011237</v>
      </c>
      <c r="AG522" s="221"/>
      <c r="AH522" s="229"/>
      <c r="AI522" s="226"/>
      <c r="AJ522" s="60" t="str">
        <f>IF(head!$F$48="S460","a0","a")</f>
        <v>a</v>
      </c>
      <c r="AK522" s="60">
        <f t="shared" si="89"/>
        <v>0.21</v>
      </c>
      <c r="AL522" s="20">
        <f>IF(head!F$48="S235",235,IF(head!F$48="S275",275,IF(head!F$48="S355",355,IF(head!F$48="S420",420,460))))^0.5*head!$I$40*1000/(S522*3.1416*210000^0.5)</f>
        <v>0.75952604039158433</v>
      </c>
      <c r="AM522" s="20">
        <f t="shared" si="90"/>
        <v>0.84719013725757564</v>
      </c>
      <c r="AN522" s="20">
        <f t="shared" si="91"/>
        <v>0.81800141056860654</v>
      </c>
      <c r="AO522" s="21">
        <f>IF(head!F$48="S235",235,IF(head!F$48="S275",275,IF(head!F$48="S355",355,IF(head!F$48="S420",420,460))))*AN522*J522/1000</f>
        <v>859.96698159297694</v>
      </c>
      <c r="AP522" s="45" t="str">
        <f t="shared" si="92"/>
        <v>HF CHS 152,4 x 12,5</v>
      </c>
    </row>
    <row r="523" spans="1:42">
      <c r="A523" s="16" t="s">
        <v>595</v>
      </c>
      <c r="B523" s="31">
        <f t="shared" si="87"/>
        <v>1047.4959694370241</v>
      </c>
      <c r="C523" s="17">
        <v>152.4</v>
      </c>
      <c r="D523" s="17"/>
      <c r="E523" s="216" t="s">
        <v>307</v>
      </c>
      <c r="F523" s="17"/>
      <c r="G523" s="17"/>
      <c r="H523" s="35">
        <v>43.126802200776424</v>
      </c>
      <c r="I523" s="18">
        <v>43.950881223721197</v>
      </c>
      <c r="J523" s="18">
        <v>5493.8601529651505</v>
      </c>
      <c r="K523" s="18">
        <v>0.47877872040708452</v>
      </c>
      <c r="L523" s="49">
        <v>13548037.687667038</v>
      </c>
      <c r="M523" s="19">
        <v>177795.77017935741</v>
      </c>
      <c r="N523" s="19">
        <v>245301.16666666672</v>
      </c>
      <c r="O523" s="50">
        <v>49.659163303462947</v>
      </c>
      <c r="P523" s="19">
        <v>13548037.687667038</v>
      </c>
      <c r="Q523" s="19">
        <v>177795.77017935741</v>
      </c>
      <c r="R523" s="19">
        <v>245301.16666666672</v>
      </c>
      <c r="S523" s="18">
        <v>49.659163303462947</v>
      </c>
      <c r="T523" s="49">
        <v>27096075.375334077</v>
      </c>
      <c r="U523" s="223"/>
      <c r="V523" s="104">
        <v>1</v>
      </c>
      <c r="W523" s="105">
        <v>1</v>
      </c>
      <c r="X523" s="105">
        <v>1</v>
      </c>
      <c r="Y523" s="105">
        <v>1</v>
      </c>
      <c r="Z523" s="105">
        <v>1</v>
      </c>
      <c r="AA523" s="106">
        <v>1</v>
      </c>
      <c r="AB523" s="105">
        <v>1</v>
      </c>
      <c r="AC523" s="105">
        <v>1</v>
      </c>
      <c r="AD523" s="105">
        <v>1</v>
      </c>
      <c r="AE523" s="111">
        <v>1</v>
      </c>
      <c r="AF523" s="224">
        <f t="shared" si="88"/>
        <v>87.147962830593286</v>
      </c>
      <c r="AG523" s="221"/>
      <c r="AH523" s="229"/>
      <c r="AI523" s="226"/>
      <c r="AJ523" s="60" t="str">
        <f>IF(head!$F$48="S460","a0","a")</f>
        <v>a</v>
      </c>
      <c r="AK523" s="60">
        <f t="shared" si="89"/>
        <v>0.21</v>
      </c>
      <c r="AL523" s="20">
        <f>IF(head!F$48="S235",235,IF(head!F$48="S275",275,IF(head!F$48="S355",355,IF(head!F$48="S420",420,460))))^0.5*head!$I$40*1000/(S523*3.1416*210000^0.5)</f>
        <v>0.77192747393334926</v>
      </c>
      <c r="AM523" s="20">
        <f t="shared" si="90"/>
        <v>0.85798839726956255</v>
      </c>
      <c r="AN523" s="20">
        <f t="shared" si="91"/>
        <v>0.81134749212228463</v>
      </c>
      <c r="AO523" s="21">
        <f>IF(head!F$48="S235",235,IF(head!F$48="S275",275,IF(head!F$48="S355",355,IF(head!F$48="S420",420,460))))*AN523*J523/1000</f>
        <v>1047.4959694370241</v>
      </c>
      <c r="AP523" s="45" t="str">
        <f t="shared" si="92"/>
        <v>HF CHS 152,4 x 14,2</v>
      </c>
    </row>
    <row r="524" spans="1:42">
      <c r="A524" s="16" t="s">
        <v>609</v>
      </c>
      <c r="B524" s="31">
        <f t="shared" si="87"/>
        <v>1168.7559599595841</v>
      </c>
      <c r="C524" s="17">
        <v>152.4</v>
      </c>
      <c r="D524" s="17"/>
      <c r="E524" s="216" t="s">
        <v>309</v>
      </c>
      <c r="F524" s="17"/>
      <c r="G524" s="17"/>
      <c r="H524" s="35">
        <v>48.396718633819418</v>
      </c>
      <c r="I524" s="18">
        <v>49.32149669688603</v>
      </c>
      <c r="J524" s="18">
        <v>6165.1870871107549</v>
      </c>
      <c r="K524" s="18">
        <v>0.47877872040708452</v>
      </c>
      <c r="L524" s="49">
        <v>14874192.018234281</v>
      </c>
      <c r="M524" s="19">
        <v>195199.37031803516</v>
      </c>
      <c r="N524" s="19">
        <v>272163.63733333343</v>
      </c>
      <c r="O524" s="50">
        <v>49.118326518724153</v>
      </c>
      <c r="P524" s="19">
        <v>14874192.018234281</v>
      </c>
      <c r="Q524" s="19">
        <v>195199.37031803516</v>
      </c>
      <c r="R524" s="19">
        <v>272163.63733333343</v>
      </c>
      <c r="S524" s="18">
        <v>49.118326518724153</v>
      </c>
      <c r="T524" s="49">
        <v>29748384.036468562</v>
      </c>
      <c r="U524" s="223"/>
      <c r="V524" s="104">
        <v>1</v>
      </c>
      <c r="W524" s="105">
        <v>1</v>
      </c>
      <c r="X524" s="105">
        <v>1</v>
      </c>
      <c r="Y524" s="105">
        <v>1</v>
      </c>
      <c r="Z524" s="105">
        <v>1</v>
      </c>
      <c r="AA524" s="106">
        <v>1</v>
      </c>
      <c r="AB524" s="105">
        <v>1</v>
      </c>
      <c r="AC524" s="105">
        <v>1</v>
      </c>
      <c r="AD524" s="105">
        <v>1</v>
      </c>
      <c r="AE524" s="111">
        <v>1</v>
      </c>
      <c r="AF524" s="224">
        <f t="shared" si="88"/>
        <v>77.658425225739379</v>
      </c>
      <c r="AG524" s="221"/>
      <c r="AH524" s="229"/>
      <c r="AI524" s="226"/>
      <c r="AJ524" s="60" t="str">
        <f>IF(head!$F$48="S460","a0","a")</f>
        <v>a</v>
      </c>
      <c r="AK524" s="60">
        <f t="shared" si="89"/>
        <v>0.21</v>
      </c>
      <c r="AL524" s="20">
        <f>IF(head!F$48="S235",235,IF(head!F$48="S275",275,IF(head!F$48="S355",355,IF(head!F$48="S420",420,460))))^0.5*head!$I$40*1000/(S524*3.1416*210000^0.5)</f>
        <v>0.78042708706439734</v>
      </c>
      <c r="AM524" s="20">
        <f t="shared" si="90"/>
        <v>0.86547806325367194</v>
      </c>
      <c r="AN524" s="20">
        <f t="shared" si="91"/>
        <v>0.80669565198548343</v>
      </c>
      <c r="AO524" s="21">
        <f>IF(head!F$48="S235",235,IF(head!F$48="S275",275,IF(head!F$48="S355",355,IF(head!F$48="S420",420,460))))*AN524*J524/1000</f>
        <v>1168.7559599595841</v>
      </c>
      <c r="AP524" s="45" t="str">
        <f t="shared" si="92"/>
        <v>HF CHS 152,4 x 16</v>
      </c>
    </row>
    <row r="525" spans="1:42">
      <c r="A525" s="16" t="s">
        <v>619</v>
      </c>
      <c r="B525" s="31">
        <f t="shared" si="87"/>
        <v>1291.6454756053774</v>
      </c>
      <c r="C525" s="17">
        <v>152.4</v>
      </c>
      <c r="D525" s="17"/>
      <c r="E525" s="216" t="s">
        <v>311</v>
      </c>
      <c r="F525" s="17"/>
      <c r="G525" s="17"/>
      <c r="H525" s="35">
        <v>53.821262686475769</v>
      </c>
      <c r="I525" s="18">
        <v>54.849694457554925</v>
      </c>
      <c r="J525" s="18">
        <v>6856.2118071943651</v>
      </c>
      <c r="K525" s="18">
        <v>0.47877872040708452</v>
      </c>
      <c r="L525" s="49">
        <v>16164342.080877582</v>
      </c>
      <c r="M525" s="19">
        <v>212130.47350233045</v>
      </c>
      <c r="N525" s="19">
        <v>299044.69333333336</v>
      </c>
      <c r="O525" s="50">
        <v>48.555329264664657</v>
      </c>
      <c r="P525" s="19">
        <v>16164342.080877582</v>
      </c>
      <c r="Q525" s="19">
        <v>212130.47350233045</v>
      </c>
      <c r="R525" s="19">
        <v>299044.69333333336</v>
      </c>
      <c r="S525" s="18">
        <v>48.555329264664657</v>
      </c>
      <c r="T525" s="49">
        <v>32328684.161755163</v>
      </c>
      <c r="U525" s="223"/>
      <c r="V525" s="104">
        <v>1</v>
      </c>
      <c r="W525" s="105">
        <v>1</v>
      </c>
      <c r="X525" s="105">
        <v>1</v>
      </c>
      <c r="Y525" s="105">
        <v>1</v>
      </c>
      <c r="Z525" s="105">
        <v>1</v>
      </c>
      <c r="AA525" s="106">
        <v>1</v>
      </c>
      <c r="AB525" s="105">
        <v>1</v>
      </c>
      <c r="AC525" s="105">
        <v>1</v>
      </c>
      <c r="AD525" s="105">
        <v>1</v>
      </c>
      <c r="AE525" s="111">
        <v>1</v>
      </c>
      <c r="AF525" s="224">
        <f t="shared" si="88"/>
        <v>69.831378299120232</v>
      </c>
      <c r="AG525" s="221"/>
      <c r="AH525" s="229"/>
      <c r="AI525" s="226"/>
      <c r="AJ525" s="60" t="str">
        <f>IF(head!$F$48="S460","a0","a")</f>
        <v>a</v>
      </c>
      <c r="AK525" s="60">
        <f t="shared" si="89"/>
        <v>0.21</v>
      </c>
      <c r="AL525" s="20">
        <f>IF(head!F$48="S235",235,IF(head!F$48="S275",275,IF(head!F$48="S355",355,IF(head!F$48="S420",420,460))))^0.5*head!$I$40*1000/(S525*3.1416*210000^0.5)</f>
        <v>0.78947611038820076</v>
      </c>
      <c r="AM525" s="20">
        <f t="shared" si="90"/>
        <v>0.87353125602760229</v>
      </c>
      <c r="AN525" s="20">
        <f t="shared" si="91"/>
        <v>0.80166189151462341</v>
      </c>
      <c r="AO525" s="21">
        <f>IF(head!F$48="S235",235,IF(head!F$48="S275",275,IF(head!F$48="S355",355,IF(head!F$48="S420",420,460))))*AN525*J525/1000</f>
        <v>1291.6454756053774</v>
      </c>
      <c r="AP525" s="45" t="str">
        <f t="shared" si="92"/>
        <v>HF CHS 152,4 x 17,5</v>
      </c>
    </row>
    <row r="526" spans="1:42">
      <c r="A526" s="16" t="s">
        <v>627</v>
      </c>
      <c r="B526" s="31">
        <f t="shared" si="87"/>
        <v>1389.7477958290269</v>
      </c>
      <c r="C526" s="17">
        <v>152.4</v>
      </c>
      <c r="D526" s="17"/>
      <c r="E526" s="216" t="s">
        <v>313</v>
      </c>
      <c r="F526" s="17"/>
      <c r="G526" s="17"/>
      <c r="H526" s="35">
        <v>58.219641627152512</v>
      </c>
      <c r="I526" s="18">
        <v>59.332118855696827</v>
      </c>
      <c r="J526" s="18">
        <v>7416.5148569621042</v>
      </c>
      <c r="K526" s="18">
        <v>0.47877872040708452</v>
      </c>
      <c r="L526" s="49">
        <v>17154639.9008862</v>
      </c>
      <c r="M526" s="19">
        <v>225126.50788564567</v>
      </c>
      <c r="N526" s="19">
        <v>320251.63333333336</v>
      </c>
      <c r="O526" s="50">
        <v>48.093996506840647</v>
      </c>
      <c r="P526" s="19">
        <v>17154639.9008862</v>
      </c>
      <c r="Q526" s="19">
        <v>225126.50788564567</v>
      </c>
      <c r="R526" s="19">
        <v>320251.63333333336</v>
      </c>
      <c r="S526" s="18">
        <v>48.093996506840647</v>
      </c>
      <c r="T526" s="49">
        <v>34309279.801772401</v>
      </c>
      <c r="U526" s="223"/>
      <c r="V526" s="104">
        <v>1</v>
      </c>
      <c r="W526" s="105">
        <v>1</v>
      </c>
      <c r="X526" s="105">
        <v>1</v>
      </c>
      <c r="Y526" s="105">
        <v>1</v>
      </c>
      <c r="Z526" s="105">
        <v>1</v>
      </c>
      <c r="AA526" s="106">
        <v>1</v>
      </c>
      <c r="AB526" s="105">
        <v>1</v>
      </c>
      <c r="AC526" s="105">
        <v>1</v>
      </c>
      <c r="AD526" s="105">
        <v>1</v>
      </c>
      <c r="AE526" s="111">
        <v>1</v>
      </c>
      <c r="AF526" s="224">
        <f t="shared" si="88"/>
        <v>64.555755586148479</v>
      </c>
      <c r="AG526" s="221"/>
      <c r="AH526" s="229"/>
      <c r="AI526" s="226"/>
      <c r="AJ526" s="60" t="str">
        <f>IF(head!$F$48="S460","a0","a")</f>
        <v>a</v>
      </c>
      <c r="AK526" s="60">
        <f t="shared" si="89"/>
        <v>0.21</v>
      </c>
      <c r="AL526" s="20">
        <f>IF(head!F$48="S235",235,IF(head!F$48="S275",275,IF(head!F$48="S355",355,IF(head!F$48="S420",420,460))))^0.5*head!$I$40*1000/(S526*3.1416*210000^0.5)</f>
        <v>0.79704901382095561</v>
      </c>
      <c r="AM526" s="20">
        <f t="shared" si="90"/>
        <v>0.88033371166767926</v>
      </c>
      <c r="AN526" s="20">
        <f t="shared" si="91"/>
        <v>0.79738536520716508</v>
      </c>
      <c r="AO526" s="21">
        <f>IF(head!F$48="S235",235,IF(head!F$48="S275",275,IF(head!F$48="S355",355,IF(head!F$48="S420",420,460))))*AN526*J526/1000</f>
        <v>1389.7477958290269</v>
      </c>
      <c r="AP526" s="45" t="str">
        <f t="shared" si="92"/>
        <v>HF CHS 152,4 x 20</v>
      </c>
    </row>
    <row r="527" spans="1:42">
      <c r="A527" s="16" t="s">
        <v>637</v>
      </c>
      <c r="B527" s="31">
        <f t="shared" si="87"/>
        <v>1544.6112216117695</v>
      </c>
      <c r="C527" s="17">
        <v>152.4</v>
      </c>
      <c r="D527" s="17"/>
      <c r="E527" s="216" t="s">
        <v>315</v>
      </c>
      <c r="F527" s="17"/>
      <c r="G527" s="17"/>
      <c r="H527" s="35">
        <v>65.303658171640308</v>
      </c>
      <c r="I527" s="18">
        <v>66.551498773646173</v>
      </c>
      <c r="J527" s="18">
        <v>8318.9373467057721</v>
      </c>
      <c r="K527" s="18">
        <v>0.47877872040708452</v>
      </c>
      <c r="L527" s="49">
        <v>18644568.760183912</v>
      </c>
      <c r="M527" s="19">
        <v>244679.38005490694</v>
      </c>
      <c r="N527" s="19">
        <v>353261.8666666667</v>
      </c>
      <c r="O527" s="50">
        <v>47.341525112737976</v>
      </c>
      <c r="P527" s="19">
        <v>18644568.760183912</v>
      </c>
      <c r="Q527" s="19">
        <v>244679.38005490694</v>
      </c>
      <c r="R527" s="19">
        <v>353261.8666666667</v>
      </c>
      <c r="S527" s="18">
        <v>47.341525112737976</v>
      </c>
      <c r="T527" s="49">
        <v>37289137.520367824</v>
      </c>
      <c r="U527" s="223"/>
      <c r="V527" s="104">
        <v>1</v>
      </c>
      <c r="W527" s="105">
        <v>1</v>
      </c>
      <c r="X527" s="105">
        <v>1</v>
      </c>
      <c r="Y527" s="105">
        <v>1</v>
      </c>
      <c r="Z527" s="105">
        <v>1</v>
      </c>
      <c r="AA527" s="106">
        <v>1</v>
      </c>
      <c r="AB527" s="105">
        <v>1</v>
      </c>
      <c r="AC527" s="105">
        <v>1</v>
      </c>
      <c r="AD527" s="105">
        <v>1</v>
      </c>
      <c r="AE527" s="111">
        <v>1</v>
      </c>
      <c r="AF527" s="224">
        <f t="shared" si="88"/>
        <v>57.55287009063445</v>
      </c>
      <c r="AG527" s="221"/>
      <c r="AH527" s="229"/>
      <c r="AI527" s="226"/>
      <c r="AJ527" s="60" t="str">
        <f>IF(head!$F$48="S460","a0","a")</f>
        <v>a</v>
      </c>
      <c r="AK527" s="60">
        <f t="shared" si="89"/>
        <v>0.21</v>
      </c>
      <c r="AL527" s="20">
        <f>IF(head!F$48="S235",235,IF(head!F$48="S275",275,IF(head!F$48="S355",355,IF(head!F$48="S420",420,460))))^0.5*head!$I$40*1000/(S527*3.1416*210000^0.5)</f>
        <v>0.80971773501592714</v>
      </c>
      <c r="AM527" s="20">
        <f t="shared" si="90"/>
        <v>0.89184176737633392</v>
      </c>
      <c r="AN527" s="20">
        <f t="shared" si="91"/>
        <v>0.79010256178801852</v>
      </c>
      <c r="AO527" s="21">
        <f>IF(head!F$48="S235",235,IF(head!F$48="S275",275,IF(head!F$48="S355",355,IF(head!F$48="S420",420,460))))*AN527*J527/1000</f>
        <v>1544.6112216117695</v>
      </c>
      <c r="AP527" s="45" t="str">
        <f t="shared" si="92"/>
        <v>HF CHS 159 x 5,6</v>
      </c>
    </row>
    <row r="528" spans="1:42">
      <c r="A528" s="16" t="s">
        <v>529</v>
      </c>
      <c r="B528" s="31">
        <f t="shared" si="87"/>
        <v>535.7459529402704</v>
      </c>
      <c r="C528" s="17">
        <v>159</v>
      </c>
      <c r="D528" s="17"/>
      <c r="E528" s="216" t="s">
        <v>295</v>
      </c>
      <c r="F528" s="17"/>
      <c r="G528" s="17"/>
      <c r="H528" s="35">
        <v>21.185216962147216</v>
      </c>
      <c r="I528" s="18">
        <v>21.590030025118182</v>
      </c>
      <c r="J528" s="18">
        <v>2698.7537531397729</v>
      </c>
      <c r="K528" s="18">
        <v>0.49951323192077712</v>
      </c>
      <c r="L528" s="49">
        <v>7948814.8481165282</v>
      </c>
      <c r="M528" s="19">
        <v>99985.09242913872</v>
      </c>
      <c r="N528" s="19">
        <v>131835.27466666652</v>
      </c>
      <c r="O528" s="50">
        <v>54.271217049187321</v>
      </c>
      <c r="P528" s="19">
        <v>7948814.8481165282</v>
      </c>
      <c r="Q528" s="19">
        <v>99985.09242913872</v>
      </c>
      <c r="R528" s="19">
        <v>131835.27466666652</v>
      </c>
      <c r="S528" s="18">
        <v>54.271217049187321</v>
      </c>
      <c r="T528" s="49">
        <v>15897629.696233056</v>
      </c>
      <c r="U528" s="223"/>
      <c r="V528" s="104">
        <v>1</v>
      </c>
      <c r="W528" s="105">
        <v>1</v>
      </c>
      <c r="X528" s="105">
        <v>1</v>
      </c>
      <c r="Y528" s="105">
        <v>2</v>
      </c>
      <c r="Z528" s="105">
        <v>2</v>
      </c>
      <c r="AA528" s="106">
        <v>1</v>
      </c>
      <c r="AB528" s="105">
        <v>1</v>
      </c>
      <c r="AC528" s="105">
        <v>2</v>
      </c>
      <c r="AD528" s="105">
        <v>3</v>
      </c>
      <c r="AE528" s="111">
        <v>3</v>
      </c>
      <c r="AF528" s="224">
        <f t="shared" si="88"/>
        <v>185.09033339541836</v>
      </c>
      <c r="AG528" s="221"/>
      <c r="AH528" s="229"/>
      <c r="AI528" s="226"/>
      <c r="AJ528" s="60" t="str">
        <f>IF(head!$F$48="S460","a0","a")</f>
        <v>a</v>
      </c>
      <c r="AK528" s="60">
        <f t="shared" si="89"/>
        <v>0.21</v>
      </c>
      <c r="AL528" s="20">
        <f>IF(head!F$48="S235",235,IF(head!F$48="S275",275,IF(head!F$48="S355",355,IF(head!F$48="S420",420,460))))^0.5*head!$I$40*1000/(S528*3.1416*210000^0.5)</f>
        <v>0.70632785794620112</v>
      </c>
      <c r="AM528" s="20">
        <f t="shared" si="90"/>
        <v>0.80261394653978557</v>
      </c>
      <c r="AN528" s="20">
        <f t="shared" si="91"/>
        <v>0.84474917723021903</v>
      </c>
      <c r="AO528" s="21">
        <f>IF(head!F$48="S235",235,IF(head!F$48="S275",275,IF(head!F$48="S355",355,IF(head!F$48="S420",420,460))))*AN528*J528/1000</f>
        <v>535.7459529402704</v>
      </c>
      <c r="AP528" s="45" t="str">
        <f t="shared" si="92"/>
        <v>HF CHS 159 x 6,3</v>
      </c>
    </row>
    <row r="529" spans="1:42">
      <c r="A529" s="16" t="s">
        <v>540</v>
      </c>
      <c r="B529" s="31">
        <f t="shared" si="87"/>
        <v>598.91064939931107</v>
      </c>
      <c r="C529" s="17">
        <v>159</v>
      </c>
      <c r="D529" s="17"/>
      <c r="E529" s="216">
        <v>6.3</v>
      </c>
      <c r="F529" s="17"/>
      <c r="G529" s="17"/>
      <c r="H529" s="35">
        <v>23.724611857137329</v>
      </c>
      <c r="I529" s="18">
        <v>24.177948389439315</v>
      </c>
      <c r="J529" s="18">
        <v>3022.2435486799145</v>
      </c>
      <c r="K529" s="18">
        <v>0.49951323192077712</v>
      </c>
      <c r="L529" s="49">
        <v>8823810.265205726</v>
      </c>
      <c r="M529" s="19">
        <v>110991.32409063805</v>
      </c>
      <c r="N529" s="19">
        <v>146982.27599999993</v>
      </c>
      <c r="O529" s="50">
        <v>54.03353125606359</v>
      </c>
      <c r="P529" s="19">
        <v>8823810.265205726</v>
      </c>
      <c r="Q529" s="19">
        <v>110991.32409063805</v>
      </c>
      <c r="R529" s="19">
        <v>146982.27599999993</v>
      </c>
      <c r="S529" s="18">
        <v>54.03353125606359</v>
      </c>
      <c r="T529" s="49">
        <v>17647620.530411452</v>
      </c>
      <c r="U529" s="223"/>
      <c r="V529" s="104">
        <v>1</v>
      </c>
      <c r="W529" s="105">
        <v>1</v>
      </c>
      <c r="X529" s="105">
        <v>1</v>
      </c>
      <c r="Y529" s="105">
        <v>1</v>
      </c>
      <c r="Z529" s="105">
        <v>1</v>
      </c>
      <c r="AA529" s="106">
        <v>1</v>
      </c>
      <c r="AB529" s="105">
        <v>1</v>
      </c>
      <c r="AC529" s="105">
        <v>2</v>
      </c>
      <c r="AD529" s="105">
        <v>2</v>
      </c>
      <c r="AE529" s="111">
        <v>2</v>
      </c>
      <c r="AF529" s="224">
        <f t="shared" si="88"/>
        <v>165.27894720429114</v>
      </c>
      <c r="AG529" s="221"/>
      <c r="AH529" s="229"/>
      <c r="AI529" s="226"/>
      <c r="AJ529" s="60" t="str">
        <f>IF(head!$F$48="S460","a0","a")</f>
        <v>a</v>
      </c>
      <c r="AK529" s="60">
        <f t="shared" si="89"/>
        <v>0.21</v>
      </c>
      <c r="AL529" s="20">
        <f>IF(head!F$48="S235",235,IF(head!F$48="S275",275,IF(head!F$48="S355",355,IF(head!F$48="S420",420,460))))^0.5*head!$I$40*1000/(S529*3.1416*210000^0.5)</f>
        <v>0.70943489339657229</v>
      </c>
      <c r="AM529" s="20">
        <f t="shared" si="90"/>
        <v>0.80513959779094302</v>
      </c>
      <c r="AN529" s="20">
        <f t="shared" si="91"/>
        <v>0.84326624040735187</v>
      </c>
      <c r="AO529" s="21">
        <f>IF(head!F$48="S235",235,IF(head!F$48="S275",275,IF(head!F$48="S355",355,IF(head!F$48="S420",420,460))))*AN529*J529/1000</f>
        <v>598.91064939931107</v>
      </c>
      <c r="AP529" s="45" t="str">
        <f t="shared" si="92"/>
        <v>HF CHS 159 x 7,1</v>
      </c>
    </row>
    <row r="530" spans="1:42">
      <c r="A530" s="16" t="s">
        <v>547</v>
      </c>
      <c r="B530" s="31">
        <f t="shared" si="87"/>
        <v>670.06249589640413</v>
      </c>
      <c r="C530" s="17">
        <v>159</v>
      </c>
      <c r="D530" s="17"/>
      <c r="E530" s="216" t="s">
        <v>299</v>
      </c>
      <c r="F530" s="17"/>
      <c r="G530" s="17"/>
      <c r="H530" s="35">
        <v>26.597183648614909</v>
      </c>
      <c r="I530" s="18">
        <v>27.105410087760415</v>
      </c>
      <c r="J530" s="18">
        <v>3388.1762609700522</v>
      </c>
      <c r="K530" s="18">
        <v>0.49951323192077712</v>
      </c>
      <c r="L530" s="49">
        <v>9793531.9527745917</v>
      </c>
      <c r="M530" s="19">
        <v>123189.081166976</v>
      </c>
      <c r="N530" s="19">
        <v>163941.93466666652</v>
      </c>
      <c r="O530" s="50">
        <v>53.763393680086836</v>
      </c>
      <c r="P530" s="19">
        <v>9793531.9527745917</v>
      </c>
      <c r="Q530" s="19">
        <v>123189.081166976</v>
      </c>
      <c r="R530" s="19">
        <v>163941.93466666652</v>
      </c>
      <c r="S530" s="18">
        <v>53.763393680086836</v>
      </c>
      <c r="T530" s="49">
        <v>19587063.905549183</v>
      </c>
      <c r="U530" s="223"/>
      <c r="V530" s="104">
        <v>1</v>
      </c>
      <c r="W530" s="105">
        <v>1</v>
      </c>
      <c r="X530" s="105">
        <v>1</v>
      </c>
      <c r="Y530" s="105">
        <v>1</v>
      </c>
      <c r="Z530" s="105">
        <v>1</v>
      </c>
      <c r="AA530" s="106">
        <v>1</v>
      </c>
      <c r="AB530" s="105">
        <v>1</v>
      </c>
      <c r="AC530" s="105">
        <v>1</v>
      </c>
      <c r="AD530" s="105">
        <v>2</v>
      </c>
      <c r="AE530" s="111">
        <v>2</v>
      </c>
      <c r="AF530" s="224">
        <f t="shared" si="88"/>
        <v>147.42834889521478</v>
      </c>
      <c r="AG530" s="221"/>
      <c r="AH530" s="229"/>
      <c r="AI530" s="226"/>
      <c r="AJ530" s="60" t="str">
        <f>IF(head!$F$48="S460","a0","a")</f>
        <v>a</v>
      </c>
      <c r="AK530" s="60">
        <f t="shared" si="89"/>
        <v>0.21</v>
      </c>
      <c r="AL530" s="20">
        <f>IF(head!F$48="S235",235,IF(head!F$48="S275",275,IF(head!F$48="S355",355,IF(head!F$48="S420",420,460))))^0.5*head!$I$40*1000/(S530*3.1416*210000^0.5)</f>
        <v>0.71299949394161677</v>
      </c>
      <c r="AM530" s="20">
        <f t="shared" si="90"/>
        <v>0.80804908604437053</v>
      </c>
      <c r="AN530" s="20">
        <f t="shared" si="91"/>
        <v>0.84155296246470424</v>
      </c>
      <c r="AO530" s="21">
        <f>IF(head!F$48="S235",235,IF(head!F$48="S275",275,IF(head!F$48="S355",355,IF(head!F$48="S420",420,460))))*AN530*J530/1000</f>
        <v>670.06249589640413</v>
      </c>
      <c r="AP530" s="45" t="str">
        <f t="shared" si="92"/>
        <v>HF CHS 159 x 8</v>
      </c>
    </row>
    <row r="531" spans="1:42">
      <c r="A531" s="16" t="s">
        <v>558</v>
      </c>
      <c r="B531" s="31">
        <f t="shared" si="87"/>
        <v>748.78667185620895</v>
      </c>
      <c r="C531" s="17">
        <v>159</v>
      </c>
      <c r="D531" s="17"/>
      <c r="E531" s="216" t="s">
        <v>301</v>
      </c>
      <c r="F531" s="17"/>
      <c r="G531" s="17"/>
      <c r="H531" s="35">
        <v>29.791094815461289</v>
      </c>
      <c r="I531" s="18">
        <v>30.360351404291759</v>
      </c>
      <c r="J531" s="18">
        <v>3795.0439255364699</v>
      </c>
      <c r="K531" s="18">
        <v>0.49951323192077712</v>
      </c>
      <c r="L531" s="49">
        <v>10846709.919673923</v>
      </c>
      <c r="M531" s="19">
        <v>136436.60276319401</v>
      </c>
      <c r="N531" s="19">
        <v>182578.66666666666</v>
      </c>
      <c r="O531" s="50">
        <v>53.461434698294433</v>
      </c>
      <c r="P531" s="19">
        <v>10846709.919673923</v>
      </c>
      <c r="Q531" s="19">
        <v>136436.60276319401</v>
      </c>
      <c r="R531" s="19">
        <v>182578.66666666666</v>
      </c>
      <c r="S531" s="18">
        <v>53.461434698294433</v>
      </c>
      <c r="T531" s="49">
        <v>21693419.839347847</v>
      </c>
      <c r="U531" s="223"/>
      <c r="V531" s="104">
        <v>1</v>
      </c>
      <c r="W531" s="105">
        <v>1</v>
      </c>
      <c r="X531" s="105">
        <v>1</v>
      </c>
      <c r="Y531" s="105">
        <v>1</v>
      </c>
      <c r="Z531" s="105">
        <v>1</v>
      </c>
      <c r="AA531" s="106">
        <v>1</v>
      </c>
      <c r="AB531" s="105">
        <v>1</v>
      </c>
      <c r="AC531" s="105">
        <v>1</v>
      </c>
      <c r="AD531" s="105">
        <v>1</v>
      </c>
      <c r="AE531" s="111">
        <v>2</v>
      </c>
      <c r="AF531" s="224">
        <f t="shared" si="88"/>
        <v>131.6225165562914</v>
      </c>
      <c r="AG531" s="221"/>
      <c r="AH531" s="229"/>
      <c r="AI531" s="226"/>
      <c r="AJ531" s="60" t="str">
        <f>IF(head!$F$48="S460","a0","a")</f>
        <v>a</v>
      </c>
      <c r="AK531" s="60">
        <f t="shared" si="89"/>
        <v>0.21</v>
      </c>
      <c r="AL531" s="20">
        <f>IF(head!F$48="S235",235,IF(head!F$48="S275",275,IF(head!F$48="S355",355,IF(head!F$48="S420",420,460))))^0.5*head!$I$40*1000/(S531*3.1416*210000^0.5)</f>
        <v>0.71702663242796894</v>
      </c>
      <c r="AM531" s="20">
        <f t="shared" si="90"/>
        <v>0.81135139221043362</v>
      </c>
      <c r="AN531" s="20">
        <f t="shared" si="91"/>
        <v>0.83960194552095713</v>
      </c>
      <c r="AO531" s="21">
        <f>IF(head!F$48="S235",235,IF(head!F$48="S275",275,IF(head!F$48="S355",355,IF(head!F$48="S420",420,460))))*AN531*J531/1000</f>
        <v>748.78667185620895</v>
      </c>
      <c r="AP531" s="45" t="str">
        <f t="shared" si="92"/>
        <v>HF CHS 159 x 10</v>
      </c>
    </row>
    <row r="532" spans="1:42">
      <c r="A532" s="16" t="s">
        <v>577</v>
      </c>
      <c r="B532" s="31">
        <f t="shared" si="87"/>
        <v>918.71880336880281</v>
      </c>
      <c r="C532" s="17">
        <v>159</v>
      </c>
      <c r="D532" s="17"/>
      <c r="E532" s="216" t="s">
        <v>305</v>
      </c>
      <c r="F532" s="17"/>
      <c r="G532" s="17"/>
      <c r="H532" s="35">
        <v>36.745638472713011</v>
      </c>
      <c r="I532" s="18">
        <v>37.447784430790328</v>
      </c>
      <c r="J532" s="18">
        <v>4680.973053848792</v>
      </c>
      <c r="K532" s="18">
        <v>0.49951323192077712</v>
      </c>
      <c r="L532" s="49">
        <v>13048797.509235239</v>
      </c>
      <c r="M532" s="19">
        <v>164135.81772622943</v>
      </c>
      <c r="N532" s="19">
        <v>222343.33333333334</v>
      </c>
      <c r="O532" s="50">
        <v>52.79796397589589</v>
      </c>
      <c r="P532" s="19">
        <v>13048797.509235239</v>
      </c>
      <c r="Q532" s="19">
        <v>164135.81772622943</v>
      </c>
      <c r="R532" s="19">
        <v>222343.33333333334</v>
      </c>
      <c r="S532" s="18">
        <v>52.79796397589589</v>
      </c>
      <c r="T532" s="49">
        <v>26097595.018470477</v>
      </c>
      <c r="U532" s="223"/>
      <c r="V532" s="104">
        <v>1</v>
      </c>
      <c r="W532" s="105">
        <v>1</v>
      </c>
      <c r="X532" s="105">
        <v>1</v>
      </c>
      <c r="Y532" s="105">
        <v>1</v>
      </c>
      <c r="Z532" s="105">
        <v>1</v>
      </c>
      <c r="AA532" s="106">
        <v>1</v>
      </c>
      <c r="AB532" s="105">
        <v>1</v>
      </c>
      <c r="AC532" s="105">
        <v>1</v>
      </c>
      <c r="AD532" s="105">
        <v>1</v>
      </c>
      <c r="AE532" s="111">
        <v>1</v>
      </c>
      <c r="AF532" s="224">
        <f t="shared" si="88"/>
        <v>106.71140939597315</v>
      </c>
      <c r="AG532" s="221"/>
      <c r="AH532" s="229"/>
      <c r="AI532" s="226"/>
      <c r="AJ532" s="60" t="str">
        <f>IF(head!$F$48="S460","a0","a")</f>
        <v>a</v>
      </c>
      <c r="AK532" s="60">
        <f t="shared" si="89"/>
        <v>0.21</v>
      </c>
      <c r="AL532" s="20">
        <f>IF(head!F$48="S235",235,IF(head!F$48="S275",275,IF(head!F$48="S355",355,IF(head!F$48="S420",420,460))))^0.5*head!$I$40*1000/(S532*3.1416*210000^0.5)</f>
        <v>0.72603694536377006</v>
      </c>
      <c r="AM532" s="20">
        <f t="shared" si="90"/>
        <v>0.81879870227977292</v>
      </c>
      <c r="AN532" s="20">
        <f t="shared" si="91"/>
        <v>0.83517714618087102</v>
      </c>
      <c r="AO532" s="21">
        <f>IF(head!F$48="S235",235,IF(head!F$48="S275",275,IF(head!F$48="S355",355,IF(head!F$48="S420",420,460))))*AN532*J532/1000</f>
        <v>918.71880336880281</v>
      </c>
      <c r="AP532" s="45" t="str">
        <f t="shared" si="92"/>
        <v>HF CHS 159 x 12,5</v>
      </c>
    </row>
    <row r="533" spans="1:42">
      <c r="A533" s="16" t="s">
        <v>600</v>
      </c>
      <c r="B533" s="31">
        <f t="shared" si="87"/>
        <v>1121.4202005102604</v>
      </c>
      <c r="C533" s="17">
        <v>159</v>
      </c>
      <c r="D533" s="17"/>
      <c r="E533" s="216" t="s">
        <v>307</v>
      </c>
      <c r="F533" s="17"/>
      <c r="G533" s="17"/>
      <c r="H533" s="35">
        <v>45.161376143057517</v>
      </c>
      <c r="I533" s="18">
        <v>46.024332375090459</v>
      </c>
      <c r="J533" s="18">
        <v>5753.0415468863084</v>
      </c>
      <c r="K533" s="18">
        <v>0.49951323192077712</v>
      </c>
      <c r="L533" s="49">
        <v>15546516.085170208</v>
      </c>
      <c r="M533" s="19">
        <v>195553.66144868187</v>
      </c>
      <c r="N533" s="19">
        <v>268929.16666666669</v>
      </c>
      <c r="O533" s="50">
        <v>51.983771506115254</v>
      </c>
      <c r="P533" s="19">
        <v>15546516.085170208</v>
      </c>
      <c r="Q533" s="19">
        <v>195553.66144868187</v>
      </c>
      <c r="R533" s="19">
        <v>268929.16666666669</v>
      </c>
      <c r="S533" s="18">
        <v>51.983771506115254</v>
      </c>
      <c r="T533" s="49">
        <v>31093032.170340415</v>
      </c>
      <c r="U533" s="223"/>
      <c r="V533" s="104">
        <v>1</v>
      </c>
      <c r="W533" s="105">
        <v>1</v>
      </c>
      <c r="X533" s="105">
        <v>1</v>
      </c>
      <c r="Y533" s="105">
        <v>1</v>
      </c>
      <c r="Z533" s="105">
        <v>1</v>
      </c>
      <c r="AA533" s="106">
        <v>1</v>
      </c>
      <c r="AB533" s="105">
        <v>1</v>
      </c>
      <c r="AC533" s="105">
        <v>1</v>
      </c>
      <c r="AD533" s="105">
        <v>1</v>
      </c>
      <c r="AE533" s="111">
        <v>1</v>
      </c>
      <c r="AF533" s="224">
        <f t="shared" si="88"/>
        <v>86.825938566552907</v>
      </c>
      <c r="AG533" s="221"/>
      <c r="AH533" s="229"/>
      <c r="AI533" s="226"/>
      <c r="AJ533" s="60" t="str">
        <f>IF(head!$F$48="S460","a0","a")</f>
        <v>a</v>
      </c>
      <c r="AK533" s="60">
        <f t="shared" si="89"/>
        <v>0.21</v>
      </c>
      <c r="AL533" s="20">
        <f>IF(head!F$48="S235",235,IF(head!F$48="S275",275,IF(head!F$48="S355",355,IF(head!F$48="S420",420,460))))^0.5*head!$I$40*1000/(S533*3.1416*210000^0.5)</f>
        <v>0.73740845221236762</v>
      </c>
      <c r="AM533" s="20">
        <f t="shared" si="90"/>
        <v>0.8283135001794184</v>
      </c>
      <c r="AN533" s="20">
        <f t="shared" si="91"/>
        <v>0.8294744291943934</v>
      </c>
      <c r="AO533" s="21">
        <f>IF(head!F$48="S235",235,IF(head!F$48="S275",275,IF(head!F$48="S355",355,IF(head!F$48="S420",420,460))))*AN533*J533/1000</f>
        <v>1121.4202005102604</v>
      </c>
      <c r="AP533" s="45" t="str">
        <f t="shared" si="92"/>
        <v>HF CHS 159 x 14,2</v>
      </c>
    </row>
    <row r="534" spans="1:42">
      <c r="A534" s="16" t="s">
        <v>614</v>
      </c>
      <c r="B534" s="31">
        <f t="shared" si="87"/>
        <v>1253.1010313886707</v>
      </c>
      <c r="C534" s="17">
        <v>159</v>
      </c>
      <c r="D534" s="17"/>
      <c r="E534" s="216" t="s">
        <v>309</v>
      </c>
      <c r="F534" s="17"/>
      <c r="G534" s="17"/>
      <c r="H534" s="35">
        <v>50.707994632250752</v>
      </c>
      <c r="I534" s="18">
        <v>51.676937204841529</v>
      </c>
      <c r="J534" s="18">
        <v>6459.6171506051915</v>
      </c>
      <c r="K534" s="18">
        <v>0.49951323192077712</v>
      </c>
      <c r="L534" s="49">
        <v>17092696.047959134</v>
      </c>
      <c r="M534" s="19">
        <v>215002.4660120646</v>
      </c>
      <c r="N534" s="19">
        <v>298686.39733333344</v>
      </c>
      <c r="O534" s="50">
        <v>51.440110808589822</v>
      </c>
      <c r="P534" s="19">
        <v>17092696.047959134</v>
      </c>
      <c r="Q534" s="19">
        <v>215002.4660120646</v>
      </c>
      <c r="R534" s="19">
        <v>298686.39733333344</v>
      </c>
      <c r="S534" s="18">
        <v>51.440110808589822</v>
      </c>
      <c r="T534" s="49">
        <v>34185392.095918268</v>
      </c>
      <c r="U534" s="223"/>
      <c r="V534" s="104">
        <v>1</v>
      </c>
      <c r="W534" s="105">
        <v>1</v>
      </c>
      <c r="X534" s="105">
        <v>1</v>
      </c>
      <c r="Y534" s="105">
        <v>1</v>
      </c>
      <c r="Z534" s="105">
        <v>1</v>
      </c>
      <c r="AA534" s="106">
        <v>1</v>
      </c>
      <c r="AB534" s="105">
        <v>1</v>
      </c>
      <c r="AC534" s="105">
        <v>1</v>
      </c>
      <c r="AD534" s="105">
        <v>1</v>
      </c>
      <c r="AE534" s="111">
        <v>1</v>
      </c>
      <c r="AF534" s="224">
        <f t="shared" si="88"/>
        <v>77.328612559333877</v>
      </c>
      <c r="AG534" s="221"/>
      <c r="AH534" s="229"/>
      <c r="AI534" s="226"/>
      <c r="AJ534" s="60" t="str">
        <f>IF(head!$F$48="S460","a0","a")</f>
        <v>a</v>
      </c>
      <c r="AK534" s="60">
        <f t="shared" si="89"/>
        <v>0.21</v>
      </c>
      <c r="AL534" s="20">
        <f>IF(head!F$48="S235",235,IF(head!F$48="S275",275,IF(head!F$48="S355",355,IF(head!F$48="S420",420,460))))^0.5*head!$I$40*1000/(S534*3.1416*210000^0.5)</f>
        <v>0.74520198117622793</v>
      </c>
      <c r="AM534" s="20">
        <f t="shared" si="90"/>
        <v>0.83490920439799154</v>
      </c>
      <c r="AN534" s="20">
        <f t="shared" si="91"/>
        <v>0.825489296052212</v>
      </c>
      <c r="AO534" s="21">
        <f>IF(head!F$48="S235",235,IF(head!F$48="S275",275,IF(head!F$48="S355",355,IF(head!F$48="S420",420,460))))*AN534*J534/1000</f>
        <v>1253.1010313886707</v>
      </c>
      <c r="AP534" s="45" t="str">
        <f t="shared" si="92"/>
        <v>HF CHS 159 x 16</v>
      </c>
    </row>
    <row r="535" spans="1:42">
      <c r="A535" s="16" t="s">
        <v>624</v>
      </c>
      <c r="B535" s="31">
        <f t="shared" si="87"/>
        <v>1387.1093623684296</v>
      </c>
      <c r="C535" s="17">
        <v>159</v>
      </c>
      <c r="D535" s="17"/>
      <c r="E535" s="216" t="s">
        <v>311</v>
      </c>
      <c r="F535" s="17"/>
      <c r="G535" s="17"/>
      <c r="H535" s="35">
        <v>56.425517332595554</v>
      </c>
      <c r="I535" s="18">
        <v>57.503711931307571</v>
      </c>
      <c r="J535" s="18">
        <v>7187.9639914134468</v>
      </c>
      <c r="K535" s="18">
        <v>0.49951323192077712</v>
      </c>
      <c r="L535" s="49">
        <v>18603349.305276927</v>
      </c>
      <c r="M535" s="19">
        <v>234004.39377706824</v>
      </c>
      <c r="N535" s="19">
        <v>328549.33333333331</v>
      </c>
      <c r="O535" s="50">
        <v>50.873617917344937</v>
      </c>
      <c r="P535" s="19">
        <v>18603349.305276927</v>
      </c>
      <c r="Q535" s="19">
        <v>234004.39377706824</v>
      </c>
      <c r="R535" s="19">
        <v>328549.33333333331</v>
      </c>
      <c r="S535" s="18">
        <v>50.873617917344937</v>
      </c>
      <c r="T535" s="49">
        <v>37206698.610553853</v>
      </c>
      <c r="U535" s="223"/>
      <c r="V535" s="104">
        <v>1</v>
      </c>
      <c r="W535" s="105">
        <v>1</v>
      </c>
      <c r="X535" s="105">
        <v>1</v>
      </c>
      <c r="Y535" s="105">
        <v>1</v>
      </c>
      <c r="Z535" s="105">
        <v>1</v>
      </c>
      <c r="AA535" s="106">
        <v>1</v>
      </c>
      <c r="AB535" s="105">
        <v>1</v>
      </c>
      <c r="AC535" s="105">
        <v>1</v>
      </c>
      <c r="AD535" s="105">
        <v>1</v>
      </c>
      <c r="AE535" s="111">
        <v>1</v>
      </c>
      <c r="AF535" s="224">
        <f t="shared" si="88"/>
        <v>69.493006993007</v>
      </c>
      <c r="AG535" s="221"/>
      <c r="AH535" s="229"/>
      <c r="AI535" s="226"/>
      <c r="AJ535" s="60" t="str">
        <f>IF(head!$F$48="S460","a0","a")</f>
        <v>a</v>
      </c>
      <c r="AK535" s="60">
        <f t="shared" si="89"/>
        <v>0.21</v>
      </c>
      <c r="AL535" s="20">
        <f>IF(head!F$48="S235",235,IF(head!F$48="S275",275,IF(head!F$48="S355",355,IF(head!F$48="S420",420,460))))^0.5*head!$I$40*1000/(S535*3.1416*210000^0.5)</f>
        <v>0.75350002723939202</v>
      </c>
      <c r="AM535" s="20">
        <f t="shared" si="90"/>
        <v>0.84199864838501837</v>
      </c>
      <c r="AN535" s="20">
        <f t="shared" si="91"/>
        <v>0.82117732342650884</v>
      </c>
      <c r="AO535" s="21">
        <f>IF(head!F$48="S235",235,IF(head!F$48="S275",275,IF(head!F$48="S355",355,IF(head!F$48="S420",420,460))))*AN535*J535/1000</f>
        <v>1387.1093623684296</v>
      </c>
      <c r="AP535" s="45" t="str">
        <f t="shared" si="92"/>
        <v>HF CHS 159 x 17,5</v>
      </c>
    </row>
    <row r="536" spans="1:42">
      <c r="A536" s="16" t="s">
        <v>630</v>
      </c>
      <c r="B536" s="31">
        <f t="shared" si="87"/>
        <v>1494.5384997605311</v>
      </c>
      <c r="C536" s="17">
        <v>159</v>
      </c>
      <c r="D536" s="17"/>
      <c r="E536" s="216" t="s">
        <v>313</v>
      </c>
      <c r="F536" s="17"/>
      <c r="G536" s="17"/>
      <c r="H536" s="35">
        <v>61.068045146346037</v>
      </c>
      <c r="I536" s="18">
        <v>62.234950467613793</v>
      </c>
      <c r="J536" s="18">
        <v>7779.3688084517253</v>
      </c>
      <c r="K536" s="18">
        <v>0.49951323192077712</v>
      </c>
      <c r="L536" s="49">
        <v>19767862.352826361</v>
      </c>
      <c r="M536" s="19">
        <v>248652.35663932527</v>
      </c>
      <c r="N536" s="19">
        <v>352175.83333333337</v>
      </c>
      <c r="O536" s="50">
        <v>50.408952577890368</v>
      </c>
      <c r="P536" s="19">
        <v>19767862.352826361</v>
      </c>
      <c r="Q536" s="19">
        <v>248652.35663932527</v>
      </c>
      <c r="R536" s="19">
        <v>352175.83333333337</v>
      </c>
      <c r="S536" s="18">
        <v>50.408952577890368</v>
      </c>
      <c r="T536" s="49">
        <v>39535724.705652721</v>
      </c>
      <c r="U536" s="223"/>
      <c r="V536" s="104">
        <v>1</v>
      </c>
      <c r="W536" s="105">
        <v>1</v>
      </c>
      <c r="X536" s="105">
        <v>1</v>
      </c>
      <c r="Y536" s="105">
        <v>1</v>
      </c>
      <c r="Z536" s="105">
        <v>1</v>
      </c>
      <c r="AA536" s="106">
        <v>1</v>
      </c>
      <c r="AB536" s="105">
        <v>1</v>
      </c>
      <c r="AC536" s="105">
        <v>1</v>
      </c>
      <c r="AD536" s="105">
        <v>1</v>
      </c>
      <c r="AE536" s="111">
        <v>1</v>
      </c>
      <c r="AF536" s="224">
        <f t="shared" si="88"/>
        <v>64.209994952044426</v>
      </c>
      <c r="AG536" s="221"/>
      <c r="AH536" s="229"/>
      <c r="AI536" s="226"/>
      <c r="AJ536" s="60" t="str">
        <f>IF(head!$F$48="S460","a0","a")</f>
        <v>a</v>
      </c>
      <c r="AK536" s="60">
        <f t="shared" si="89"/>
        <v>0.21</v>
      </c>
      <c r="AL536" s="20">
        <f>IF(head!F$48="S235",235,IF(head!F$48="S275",275,IF(head!F$48="S355",355,IF(head!F$48="S420",420,460))))^0.5*head!$I$40*1000/(S536*3.1416*210000^0.5)</f>
        <v>0.76044572493853013</v>
      </c>
      <c r="AM536" s="20">
        <f t="shared" si="90"/>
        <v>0.84798565140718907</v>
      </c>
      <c r="AN536" s="20">
        <f t="shared" si="91"/>
        <v>0.8175134067360228</v>
      </c>
      <c r="AO536" s="21">
        <f>IF(head!F$48="S235",235,IF(head!F$48="S275",275,IF(head!F$48="S355",355,IF(head!F$48="S420",420,460))))*AN536*J536/1000</f>
        <v>1494.5384997605311</v>
      </c>
      <c r="AP536" s="45" t="str">
        <f t="shared" si="92"/>
        <v>HF CHS 159 x 20</v>
      </c>
    </row>
    <row r="537" spans="1:42">
      <c r="A537" s="16" t="s">
        <v>638</v>
      </c>
      <c r="B537" s="31">
        <f t="shared" si="87"/>
        <v>1665.053268334829</v>
      </c>
      <c r="C537" s="17">
        <v>159</v>
      </c>
      <c r="D537" s="17"/>
      <c r="E537" s="216" t="s">
        <v>315</v>
      </c>
      <c r="F537" s="17"/>
      <c r="G537" s="17"/>
      <c r="H537" s="35">
        <v>68.558976479290052</v>
      </c>
      <c r="I537" s="18">
        <v>69.869020615837002</v>
      </c>
      <c r="J537" s="18">
        <v>8733.6275769796248</v>
      </c>
      <c r="K537" s="18">
        <v>0.49951323192077712</v>
      </c>
      <c r="L537" s="49">
        <v>21529483.680701897</v>
      </c>
      <c r="M537" s="19">
        <v>270811.11548052699</v>
      </c>
      <c r="N537" s="19">
        <v>389086.66666666663</v>
      </c>
      <c r="O537" s="50">
        <v>49.650025176227253</v>
      </c>
      <c r="P537" s="19">
        <v>21529483.680701897</v>
      </c>
      <c r="Q537" s="19">
        <v>270811.11548052699</v>
      </c>
      <c r="R537" s="19">
        <v>389086.66666666663</v>
      </c>
      <c r="S537" s="18">
        <v>49.650025176227253</v>
      </c>
      <c r="T537" s="49">
        <v>43058967.361403793</v>
      </c>
      <c r="U537" s="223"/>
      <c r="V537" s="104">
        <v>1</v>
      </c>
      <c r="W537" s="105">
        <v>1</v>
      </c>
      <c r="X537" s="105">
        <v>1</v>
      </c>
      <c r="Y537" s="105">
        <v>1</v>
      </c>
      <c r="Z537" s="105">
        <v>1</v>
      </c>
      <c r="AA537" s="106">
        <v>1</v>
      </c>
      <c r="AB537" s="105">
        <v>1</v>
      </c>
      <c r="AC537" s="105">
        <v>1</v>
      </c>
      <c r="AD537" s="105">
        <v>1</v>
      </c>
      <c r="AE537" s="111">
        <v>1</v>
      </c>
      <c r="AF537" s="224">
        <f t="shared" si="88"/>
        <v>57.194244604316545</v>
      </c>
      <c r="AG537" s="221"/>
      <c r="AH537" s="229"/>
      <c r="AI537" s="226"/>
      <c r="AJ537" s="60" t="str">
        <f>IF(head!$F$48="S460","a0","a")</f>
        <v>a</v>
      </c>
      <c r="AK537" s="60">
        <f t="shared" si="89"/>
        <v>0.21</v>
      </c>
      <c r="AL537" s="20">
        <f>IF(head!F$48="S235",235,IF(head!F$48="S275",275,IF(head!F$48="S355",355,IF(head!F$48="S420",420,460))))^0.5*head!$I$40*1000/(S537*3.1416*210000^0.5)</f>
        <v>0.77206954780840764</v>
      </c>
      <c r="AM537" s="20">
        <f t="shared" si="90"/>
        <v>0.85811299584642231</v>
      </c>
      <c r="AN537" s="20">
        <f t="shared" si="91"/>
        <v>0.81127034491597749</v>
      </c>
      <c r="AO537" s="21">
        <f>IF(head!F$48="S235",235,IF(head!F$48="S275",275,IF(head!F$48="S355",355,IF(head!F$48="S420",420,460))))*AN537*J537/1000</f>
        <v>1665.053268334829</v>
      </c>
      <c r="AP537" s="45" t="str">
        <f t="shared" si="92"/>
        <v>HF CHS 168,3 x 5,6</v>
      </c>
    </row>
    <row r="538" spans="1:42">
      <c r="A538" s="16" t="s">
        <v>533</v>
      </c>
      <c r="B538" s="31">
        <f t="shared" si="87"/>
        <v>580.59244297577732</v>
      </c>
      <c r="C538" s="17">
        <v>168.3</v>
      </c>
      <c r="D538" s="17"/>
      <c r="E538" s="216" t="s">
        <v>295</v>
      </c>
      <c r="F538" s="17"/>
      <c r="G538" s="17"/>
      <c r="H538" s="35">
        <v>22.469588003529022</v>
      </c>
      <c r="I538" s="18">
        <v>22.898943188309833</v>
      </c>
      <c r="J538" s="18">
        <v>2862.3678985387292</v>
      </c>
      <c r="K538" s="18">
        <v>0.5287300435991622</v>
      </c>
      <c r="L538" s="49">
        <v>9482541.823275933</v>
      </c>
      <c r="M538" s="19">
        <v>112686.17734136581</v>
      </c>
      <c r="N538" s="19">
        <v>148297.7626666665</v>
      </c>
      <c r="O538" s="50">
        <v>57.557199810275698</v>
      </c>
      <c r="P538" s="19">
        <v>9482541.823275933</v>
      </c>
      <c r="Q538" s="19">
        <v>112686.17734136581</v>
      </c>
      <c r="R538" s="19">
        <v>148297.7626666665</v>
      </c>
      <c r="S538" s="18">
        <v>57.557199810275698</v>
      </c>
      <c r="T538" s="49">
        <v>18965083.646551866</v>
      </c>
      <c r="U538" s="223"/>
      <c r="V538" s="104">
        <v>1</v>
      </c>
      <c r="W538" s="105">
        <v>1</v>
      </c>
      <c r="X538" s="105">
        <v>1</v>
      </c>
      <c r="Y538" s="105">
        <v>2</v>
      </c>
      <c r="Z538" s="105">
        <v>2</v>
      </c>
      <c r="AA538" s="106">
        <v>1</v>
      </c>
      <c r="AB538" s="105">
        <v>1</v>
      </c>
      <c r="AC538" s="105">
        <v>2</v>
      </c>
      <c r="AD538" s="105">
        <v>3</v>
      </c>
      <c r="AE538" s="111">
        <v>3</v>
      </c>
      <c r="AF538" s="224">
        <f t="shared" si="88"/>
        <v>184.71771007112147</v>
      </c>
      <c r="AG538" s="221"/>
      <c r="AH538" s="229"/>
      <c r="AI538" s="226"/>
      <c r="AJ538" s="60" t="str">
        <f>IF(head!$F$48="S460","a0","a")</f>
        <v>a</v>
      </c>
      <c r="AK538" s="60">
        <f t="shared" si="89"/>
        <v>0.21</v>
      </c>
      <c r="AL538" s="20">
        <f>IF(head!F$48="S235",235,IF(head!F$48="S275",275,IF(head!F$48="S355",355,IF(head!F$48="S420",420,460))))^0.5*head!$I$40*1000/(S538*3.1416*210000^0.5)</f>
        <v>0.66600308237445194</v>
      </c>
      <c r="AM538" s="20">
        <f t="shared" si="90"/>
        <v>0.77071037651545304</v>
      </c>
      <c r="AN538" s="20">
        <f t="shared" si="91"/>
        <v>0.86313368088837528</v>
      </c>
      <c r="AO538" s="21">
        <f>IF(head!F$48="S235",235,IF(head!F$48="S275",275,IF(head!F$48="S355",355,IF(head!F$48="S420",420,460))))*AN538*J538/1000</f>
        <v>580.59244297577732</v>
      </c>
      <c r="AP538" s="45" t="str">
        <f t="shared" si="92"/>
        <v>HF CHS 168,3 x 6,3</v>
      </c>
    </row>
    <row r="539" spans="1:42">
      <c r="A539" s="16" t="s">
        <v>542</v>
      </c>
      <c r="B539" s="31">
        <f t="shared" si="87"/>
        <v>649.44306547658505</v>
      </c>
      <c r="C539" s="17">
        <v>168.3</v>
      </c>
      <c r="D539" s="17"/>
      <c r="E539" s="216">
        <v>6.3</v>
      </c>
      <c r="F539" s="17"/>
      <c r="G539" s="17"/>
      <c r="H539" s="35">
        <v>25.169529278691865</v>
      </c>
      <c r="I539" s="18">
        <v>25.650475698029926</v>
      </c>
      <c r="J539" s="18">
        <v>3206.309462253741</v>
      </c>
      <c r="K539" s="18">
        <v>0.5287300435991622</v>
      </c>
      <c r="L539" s="49">
        <v>10534205.493743008</v>
      </c>
      <c r="M539" s="19">
        <v>125183.66599813438</v>
      </c>
      <c r="N539" s="19">
        <v>165420.54899999988</v>
      </c>
      <c r="O539" s="50">
        <v>57.318943203796081</v>
      </c>
      <c r="P539" s="19">
        <v>10534205.493743008</v>
      </c>
      <c r="Q539" s="19">
        <v>125183.66599813438</v>
      </c>
      <c r="R539" s="19">
        <v>165420.54899999988</v>
      </c>
      <c r="S539" s="18">
        <v>57.318943203796081</v>
      </c>
      <c r="T539" s="49">
        <v>21068410.987486016</v>
      </c>
      <c r="U539" s="223"/>
      <c r="V539" s="104">
        <v>1</v>
      </c>
      <c r="W539" s="105">
        <v>1</v>
      </c>
      <c r="X539" s="105">
        <v>1</v>
      </c>
      <c r="Y539" s="105">
        <v>1</v>
      </c>
      <c r="Z539" s="105">
        <v>2</v>
      </c>
      <c r="AA539" s="106">
        <v>1</v>
      </c>
      <c r="AB539" s="105">
        <v>1</v>
      </c>
      <c r="AC539" s="105">
        <v>2</v>
      </c>
      <c r="AD539" s="105">
        <v>2</v>
      </c>
      <c r="AE539" s="111">
        <v>3</v>
      </c>
      <c r="AF539" s="224">
        <f t="shared" si="88"/>
        <v>164.90299823633168</v>
      </c>
      <c r="AG539" s="221"/>
      <c r="AH539" s="229"/>
      <c r="AI539" s="226"/>
      <c r="AJ539" s="60" t="str">
        <f>IF(head!$F$48="S460","a0","a")</f>
        <v>a</v>
      </c>
      <c r="AK539" s="60">
        <f t="shared" si="89"/>
        <v>0.21</v>
      </c>
      <c r="AL539" s="20">
        <f>IF(head!F$48="S235",235,IF(head!F$48="S275",275,IF(head!F$48="S355",355,IF(head!F$48="S420",420,460))))^0.5*head!$I$40*1000/(S539*3.1416*210000^0.5)</f>
        <v>0.66877144524791443</v>
      </c>
      <c r="AM539" s="20">
        <f t="shared" si="90"/>
        <v>0.77284862474052318</v>
      </c>
      <c r="AN539" s="20">
        <f t="shared" si="91"/>
        <v>0.86192164081497336</v>
      </c>
      <c r="AO539" s="21">
        <f>IF(head!F$48="S235",235,IF(head!F$48="S275",275,IF(head!F$48="S355",355,IF(head!F$48="S420",420,460))))*AN539*J539/1000</f>
        <v>649.44306547658505</v>
      </c>
      <c r="AP539" s="45" t="str">
        <f t="shared" si="92"/>
        <v>HF CHS 168,3 x 7,1</v>
      </c>
    </row>
    <row r="540" spans="1:42">
      <c r="A540" s="16" t="s">
        <v>552</v>
      </c>
      <c r="B540" s="31">
        <f t="shared" si="87"/>
        <v>727.11534590019255</v>
      </c>
      <c r="C540" s="17">
        <v>168.3</v>
      </c>
      <c r="D540" s="17"/>
      <c r="E540" s="216" t="s">
        <v>299</v>
      </c>
      <c r="F540" s="17"/>
      <c r="G540" s="17"/>
      <c r="H540" s="35">
        <v>28.225582647509697</v>
      </c>
      <c r="I540" s="18">
        <v>28.764924991092684</v>
      </c>
      <c r="J540" s="18">
        <v>3595.6156238865856</v>
      </c>
      <c r="K540" s="18">
        <v>0.5287300435991622</v>
      </c>
      <c r="L540" s="49">
        <v>11701863.630145952</v>
      </c>
      <c r="M540" s="19">
        <v>139059.57968087879</v>
      </c>
      <c r="N540" s="19">
        <v>184615.92766666645</v>
      </c>
      <c r="O540" s="50">
        <v>57.048060878525945</v>
      </c>
      <c r="P540" s="19">
        <v>11701863.630145952</v>
      </c>
      <c r="Q540" s="19">
        <v>139059.57968087879</v>
      </c>
      <c r="R540" s="19">
        <v>184615.92766666645</v>
      </c>
      <c r="S540" s="18">
        <v>57.048060878525945</v>
      </c>
      <c r="T540" s="49">
        <v>23403727.260291904</v>
      </c>
      <c r="U540" s="223"/>
      <c r="V540" s="104">
        <v>1</v>
      </c>
      <c r="W540" s="105">
        <v>1</v>
      </c>
      <c r="X540" s="105">
        <v>1</v>
      </c>
      <c r="Y540" s="105">
        <v>1</v>
      </c>
      <c r="Z540" s="105">
        <v>1</v>
      </c>
      <c r="AA540" s="106">
        <v>1</v>
      </c>
      <c r="AB540" s="105">
        <v>1</v>
      </c>
      <c r="AC540" s="105">
        <v>1</v>
      </c>
      <c r="AD540" s="105">
        <v>2</v>
      </c>
      <c r="AE540" s="111">
        <v>2</v>
      </c>
      <c r="AF540" s="224">
        <f t="shared" si="88"/>
        <v>147.04854436794483</v>
      </c>
      <c r="AG540" s="221"/>
      <c r="AH540" s="229"/>
      <c r="AI540" s="226"/>
      <c r="AJ540" s="60" t="str">
        <f>IF(head!$F$48="S460","a0","a")</f>
        <v>a</v>
      </c>
      <c r="AK540" s="60">
        <f t="shared" si="89"/>
        <v>0.21</v>
      </c>
      <c r="AL540" s="20">
        <f>IF(head!F$48="S235",235,IF(head!F$48="S275",275,IF(head!F$48="S355",355,IF(head!F$48="S420",420,460))))^0.5*head!$I$40*1000/(S540*3.1416*210000^0.5)</f>
        <v>0.67194698463300884</v>
      </c>
      <c r="AM540" s="20">
        <f t="shared" si="90"/>
        <v>0.77531080846516243</v>
      </c>
      <c r="AN540" s="20">
        <f t="shared" si="91"/>
        <v>0.86052241912052374</v>
      </c>
      <c r="AO540" s="21">
        <f>IF(head!F$48="S235",235,IF(head!F$48="S275",275,IF(head!F$48="S355",355,IF(head!F$48="S420",420,460))))*AN540*J540/1000</f>
        <v>727.11534590019255</v>
      </c>
      <c r="AP540" s="45" t="str">
        <f t="shared" si="92"/>
        <v>HF CHS 168,3 x 8</v>
      </c>
    </row>
    <row r="541" spans="1:42">
      <c r="A541" s="16" t="s">
        <v>562</v>
      </c>
      <c r="B541" s="31">
        <f t="shared" si="87"/>
        <v>813.20343809158067</v>
      </c>
      <c r="C541" s="17">
        <v>168.3</v>
      </c>
      <c r="D541" s="17"/>
      <c r="E541" s="216" t="s">
        <v>301</v>
      </c>
      <c r="F541" s="17"/>
      <c r="G541" s="17"/>
      <c r="H541" s="35">
        <v>31.625910588863864</v>
      </c>
      <c r="I541" s="18">
        <v>32.230227351708393</v>
      </c>
      <c r="J541" s="18">
        <v>4028.7784189635495</v>
      </c>
      <c r="K541" s="18">
        <v>0.5287300435991622</v>
      </c>
      <c r="L541" s="49">
        <v>12972711.832819851</v>
      </c>
      <c r="M541" s="19">
        <v>154161.7567774195</v>
      </c>
      <c r="N541" s="19">
        <v>205739.38666666663</v>
      </c>
      <c r="O541" s="50">
        <v>56.74514296395774</v>
      </c>
      <c r="P541" s="19">
        <v>12972711.832819851</v>
      </c>
      <c r="Q541" s="19">
        <v>154161.7567774195</v>
      </c>
      <c r="R541" s="19">
        <v>205739.38666666663</v>
      </c>
      <c r="S541" s="18">
        <v>56.74514296395774</v>
      </c>
      <c r="T541" s="49">
        <v>25945423.665639702</v>
      </c>
      <c r="U541" s="223"/>
      <c r="V541" s="104">
        <v>1</v>
      </c>
      <c r="W541" s="105">
        <v>1</v>
      </c>
      <c r="X541" s="105">
        <v>1</v>
      </c>
      <c r="Y541" s="105">
        <v>1</v>
      </c>
      <c r="Z541" s="105">
        <v>1</v>
      </c>
      <c r="AA541" s="106">
        <v>1</v>
      </c>
      <c r="AB541" s="105">
        <v>1</v>
      </c>
      <c r="AC541" s="105">
        <v>1</v>
      </c>
      <c r="AD541" s="105">
        <v>2</v>
      </c>
      <c r="AE541" s="111">
        <v>2</v>
      </c>
      <c r="AF541" s="224">
        <f t="shared" si="88"/>
        <v>131.23830318153466</v>
      </c>
      <c r="AG541" s="221"/>
      <c r="AH541" s="229"/>
      <c r="AI541" s="226"/>
      <c r="AJ541" s="60" t="str">
        <f>IF(head!$F$48="S460","a0","a")</f>
        <v>a</v>
      </c>
      <c r="AK541" s="60">
        <f t="shared" si="89"/>
        <v>0.21</v>
      </c>
      <c r="AL541" s="20">
        <f>IF(head!F$48="S235",235,IF(head!F$48="S275",275,IF(head!F$48="S355",355,IF(head!F$48="S420",420,460))))^0.5*head!$I$40*1000/(S541*3.1416*210000^0.5)</f>
        <v>0.6755339837778469</v>
      </c>
      <c r="AM541" s="20">
        <f t="shared" si="90"/>
        <v>0.77810414991605814</v>
      </c>
      <c r="AN541" s="20">
        <f t="shared" si="91"/>
        <v>0.8589303759679271</v>
      </c>
      <c r="AO541" s="21">
        <f>IF(head!F$48="S235",235,IF(head!F$48="S275",275,IF(head!F$48="S355",355,IF(head!F$48="S420",420,460))))*AN541*J541/1000</f>
        <v>813.20343809158067</v>
      </c>
      <c r="AP541" s="45" t="str">
        <f t="shared" si="92"/>
        <v>HF CHS 168,3 x 8,8</v>
      </c>
    </row>
    <row r="542" spans="1:42">
      <c r="A542" s="16" t="s">
        <v>570</v>
      </c>
      <c r="B542" s="31">
        <f t="shared" si="87"/>
        <v>888.57657857874165</v>
      </c>
      <c r="C542" s="17">
        <v>168.3</v>
      </c>
      <c r="D542" s="17"/>
      <c r="E542" s="216" t="s">
        <v>303</v>
      </c>
      <c r="F542" s="17"/>
      <c r="G542" s="17"/>
      <c r="H542" s="35">
        <v>34.61488467134226</v>
      </c>
      <c r="I542" s="18">
        <v>35.276315588629053</v>
      </c>
      <c r="J542" s="18">
        <v>4409.5394485786319</v>
      </c>
      <c r="K542" s="18">
        <v>0.5287300435991622</v>
      </c>
      <c r="L542" s="49">
        <v>14065157.586450065</v>
      </c>
      <c r="M542" s="19">
        <v>167143.8810035658</v>
      </c>
      <c r="N542" s="19">
        <v>224101.35733333323</v>
      </c>
      <c r="O542" s="50">
        <v>56.477528717180974</v>
      </c>
      <c r="P542" s="19">
        <v>14065157.586450065</v>
      </c>
      <c r="Q542" s="19">
        <v>167143.8810035658</v>
      </c>
      <c r="R542" s="19">
        <v>224101.35733333323</v>
      </c>
      <c r="S542" s="18">
        <v>56.477528717180974</v>
      </c>
      <c r="T542" s="49">
        <v>28130315.172900129</v>
      </c>
      <c r="U542" s="223"/>
      <c r="V542" s="104">
        <v>1</v>
      </c>
      <c r="W542" s="105">
        <v>1</v>
      </c>
      <c r="X542" s="105">
        <v>1</v>
      </c>
      <c r="Y542" s="105">
        <v>1</v>
      </c>
      <c r="Z542" s="105">
        <v>1</v>
      </c>
      <c r="AA542" s="106">
        <v>1</v>
      </c>
      <c r="AB542" s="105">
        <v>1</v>
      </c>
      <c r="AC542" s="105">
        <v>1</v>
      </c>
      <c r="AD542" s="105">
        <v>1</v>
      </c>
      <c r="AE542" s="111">
        <v>2</v>
      </c>
      <c r="AF542" s="224">
        <f t="shared" si="88"/>
        <v>119.90595611285272</v>
      </c>
      <c r="AG542" s="221"/>
      <c r="AH542" s="229"/>
      <c r="AI542" s="226"/>
      <c r="AJ542" s="60" t="str">
        <f>IF(head!$F$48="S460","a0","a")</f>
        <v>a</v>
      </c>
      <c r="AK542" s="60">
        <f t="shared" si="89"/>
        <v>0.21</v>
      </c>
      <c r="AL542" s="20">
        <f>IF(head!F$48="S235",235,IF(head!F$48="S275",275,IF(head!F$48="S355",355,IF(head!F$48="S420",420,460))))^0.5*head!$I$40*1000/(S542*3.1416*210000^0.5)</f>
        <v>0.67873494745928042</v>
      </c>
      <c r="AM542" s="20">
        <f t="shared" si="90"/>
        <v>0.78060773393450045</v>
      </c>
      <c r="AN542" s="20">
        <f t="shared" si="91"/>
        <v>0.85749928631234429</v>
      </c>
      <c r="AO542" s="21">
        <f>IF(head!F$48="S235",235,IF(head!F$48="S275",275,IF(head!F$48="S355",355,IF(head!F$48="S420",420,460))))*AN542*J542/1000</f>
        <v>888.57657857874165</v>
      </c>
      <c r="AP542" s="45" t="str">
        <f t="shared" si="92"/>
        <v>HF CHS 168,3 x 10</v>
      </c>
    </row>
    <row r="543" spans="1:42">
      <c r="A543" s="16" t="s">
        <v>583</v>
      </c>
      <c r="B543" s="31">
        <f t="shared" si="87"/>
        <v>999.60766119648076</v>
      </c>
      <c r="C543" s="17">
        <v>168.3</v>
      </c>
      <c r="D543" s="17"/>
      <c r="E543" s="216" t="s">
        <v>305</v>
      </c>
      <c r="F543" s="17"/>
      <c r="G543" s="17"/>
      <c r="H543" s="35">
        <v>39.039158189466242</v>
      </c>
      <c r="I543" s="18">
        <v>39.785129365061138</v>
      </c>
      <c r="J543" s="18">
        <v>4973.1411706326426</v>
      </c>
      <c r="K543" s="18">
        <v>0.5287300435991622</v>
      </c>
      <c r="L543" s="49">
        <v>15639838.958302241</v>
      </c>
      <c r="M543" s="19">
        <v>185856.67211292026</v>
      </c>
      <c r="N543" s="19">
        <v>250922.23333333331</v>
      </c>
      <c r="O543" s="50">
        <v>56.079062492163693</v>
      </c>
      <c r="P543" s="19">
        <v>15639838.958302241</v>
      </c>
      <c r="Q543" s="19">
        <v>185856.67211292026</v>
      </c>
      <c r="R543" s="19">
        <v>250922.23333333331</v>
      </c>
      <c r="S543" s="18">
        <v>56.079062492163693</v>
      </c>
      <c r="T543" s="49">
        <v>31279677.916604482</v>
      </c>
      <c r="U543" s="223"/>
      <c r="V543" s="104">
        <v>1</v>
      </c>
      <c r="W543" s="105">
        <v>1</v>
      </c>
      <c r="X543" s="105">
        <v>1</v>
      </c>
      <c r="Y543" s="105">
        <v>1</v>
      </c>
      <c r="Z543" s="105">
        <v>1</v>
      </c>
      <c r="AA543" s="106">
        <v>1</v>
      </c>
      <c r="AB543" s="105">
        <v>1</v>
      </c>
      <c r="AC543" s="105">
        <v>1</v>
      </c>
      <c r="AD543" s="105">
        <v>1</v>
      </c>
      <c r="AE543" s="111">
        <v>1</v>
      </c>
      <c r="AF543" s="224">
        <f t="shared" si="88"/>
        <v>106.31711939355654</v>
      </c>
      <c r="AG543" s="221"/>
      <c r="AH543" s="229"/>
      <c r="AI543" s="226"/>
      <c r="AJ543" s="60" t="str">
        <f>IF(head!$F$48="S460","a0","a")</f>
        <v>a</v>
      </c>
      <c r="AK543" s="60">
        <f t="shared" si="89"/>
        <v>0.21</v>
      </c>
      <c r="AL543" s="20">
        <f>IF(head!F$48="S235",235,IF(head!F$48="S275",275,IF(head!F$48="S355",355,IF(head!F$48="S420",420,460))))^0.5*head!$I$40*1000/(S543*3.1416*210000^0.5)</f>
        <v>0.68355765561955317</v>
      </c>
      <c r="AM543" s="20">
        <f t="shared" si="90"/>
        <v>0.78439908811810288</v>
      </c>
      <c r="AN543" s="20">
        <f t="shared" si="91"/>
        <v>0.855324527530267</v>
      </c>
      <c r="AO543" s="21">
        <f>IF(head!F$48="S235",235,IF(head!F$48="S275",275,IF(head!F$48="S355",355,IF(head!F$48="S420",420,460))))*AN543*J543/1000</f>
        <v>999.60766119648076</v>
      </c>
      <c r="AP543" s="45" t="str">
        <f t="shared" si="92"/>
        <v>HF CHS 168,3 x 12,5</v>
      </c>
    </row>
    <row r="544" spans="1:42">
      <c r="A544" s="16" t="s">
        <v>607</v>
      </c>
      <c r="B544" s="31">
        <f t="shared" si="87"/>
        <v>1223.1066824462225</v>
      </c>
      <c r="C544" s="17">
        <v>168.3</v>
      </c>
      <c r="D544" s="17"/>
      <c r="E544" s="216" t="s">
        <v>307</v>
      </c>
      <c r="F544" s="17"/>
      <c r="G544" s="17"/>
      <c r="H544" s="35">
        <v>48.028275788999053</v>
      </c>
      <c r="I544" s="18">
        <v>48.946013542928974</v>
      </c>
      <c r="J544" s="18">
        <v>6118.2516928661225</v>
      </c>
      <c r="K544" s="18">
        <v>0.5287300435991622</v>
      </c>
      <c r="L544" s="49">
        <v>18683526.981129147</v>
      </c>
      <c r="M544" s="19">
        <v>222026.4644222121</v>
      </c>
      <c r="N544" s="19">
        <v>304071.54166666669</v>
      </c>
      <c r="O544" s="50">
        <v>55.26062115105114</v>
      </c>
      <c r="P544" s="19">
        <v>18683526.981129147</v>
      </c>
      <c r="Q544" s="19">
        <v>222026.4644222121</v>
      </c>
      <c r="R544" s="19">
        <v>304071.54166666669</v>
      </c>
      <c r="S544" s="18">
        <v>55.26062115105114</v>
      </c>
      <c r="T544" s="49">
        <v>37367053.962258294</v>
      </c>
      <c r="U544" s="223"/>
      <c r="V544" s="104">
        <v>1</v>
      </c>
      <c r="W544" s="105">
        <v>1</v>
      </c>
      <c r="X544" s="105">
        <v>1</v>
      </c>
      <c r="Y544" s="105">
        <v>1</v>
      </c>
      <c r="Z544" s="105">
        <v>1</v>
      </c>
      <c r="AA544" s="106">
        <v>1</v>
      </c>
      <c r="AB544" s="105">
        <v>1</v>
      </c>
      <c r="AC544" s="105">
        <v>1</v>
      </c>
      <c r="AD544" s="105">
        <v>1</v>
      </c>
      <c r="AE544" s="111">
        <v>1</v>
      </c>
      <c r="AF544" s="224">
        <f t="shared" si="88"/>
        <v>86.418485237483949</v>
      </c>
      <c r="AG544" s="221"/>
      <c r="AH544" s="229"/>
      <c r="AI544" s="226"/>
      <c r="AJ544" s="60" t="str">
        <f>IF(head!$F$48="S460","a0","a")</f>
        <v>a</v>
      </c>
      <c r="AK544" s="60">
        <f t="shared" si="89"/>
        <v>0.21</v>
      </c>
      <c r="AL544" s="20">
        <f>IF(head!F$48="S235",235,IF(head!F$48="S275",275,IF(head!F$48="S355",355,IF(head!F$48="S420",420,460))))^0.5*head!$I$40*1000/(S544*3.1416*210000^0.5)</f>
        <v>0.69368153466289217</v>
      </c>
      <c r="AM544" s="20">
        <f t="shared" si="90"/>
        <v>0.79243359690573634</v>
      </c>
      <c r="AN544" s="20">
        <f t="shared" si="91"/>
        <v>0.8506857102779688</v>
      </c>
      <c r="AO544" s="21">
        <f>IF(head!F$48="S235",235,IF(head!F$48="S275",275,IF(head!F$48="S355",355,IF(head!F$48="S420",420,460))))*AN544*J544/1000</f>
        <v>1223.1066824462225</v>
      </c>
      <c r="AP544" s="45" t="str">
        <f t="shared" si="92"/>
        <v>HF CHS 168,3 x 14,2</v>
      </c>
    </row>
    <row r="545" spans="1:42">
      <c r="A545" s="16" t="s">
        <v>620</v>
      </c>
      <c r="B545" s="31">
        <f t="shared" si="87"/>
        <v>1369.0586524210121</v>
      </c>
      <c r="C545" s="17">
        <v>168.3</v>
      </c>
      <c r="D545" s="17"/>
      <c r="E545" s="216" t="s">
        <v>309</v>
      </c>
      <c r="F545" s="17"/>
      <c r="G545" s="17"/>
      <c r="H545" s="35">
        <v>53.964792630040321</v>
      </c>
      <c r="I545" s="18">
        <v>54.99596701150606</v>
      </c>
      <c r="J545" s="18">
        <v>6874.4958764382582</v>
      </c>
      <c r="K545" s="18">
        <v>0.5287300435991622</v>
      </c>
      <c r="L545" s="49">
        <v>20579190.09651098</v>
      </c>
      <c r="M545" s="19">
        <v>244553.65533584051</v>
      </c>
      <c r="N545" s="19">
        <v>338159.13133333332</v>
      </c>
      <c r="O545" s="50">
        <v>54.713401009259151</v>
      </c>
      <c r="P545" s="19">
        <v>20579190.09651098</v>
      </c>
      <c r="Q545" s="19">
        <v>244553.65533584051</v>
      </c>
      <c r="R545" s="19">
        <v>338159.13133333332</v>
      </c>
      <c r="S545" s="18">
        <v>54.713401009259151</v>
      </c>
      <c r="T545" s="49">
        <v>41158380.193021961</v>
      </c>
      <c r="U545" s="223"/>
      <c r="V545" s="104">
        <v>1</v>
      </c>
      <c r="W545" s="105">
        <v>1</v>
      </c>
      <c r="X545" s="105">
        <v>1</v>
      </c>
      <c r="Y545" s="105">
        <v>1</v>
      </c>
      <c r="Z545" s="105">
        <v>1</v>
      </c>
      <c r="AA545" s="106">
        <v>1</v>
      </c>
      <c r="AB545" s="105">
        <v>1</v>
      </c>
      <c r="AC545" s="105">
        <v>1</v>
      </c>
      <c r="AD545" s="105">
        <v>1</v>
      </c>
      <c r="AE545" s="111">
        <v>1</v>
      </c>
      <c r="AF545" s="224">
        <f t="shared" si="88"/>
        <v>76.911827878366879</v>
      </c>
      <c r="AG545" s="221"/>
      <c r="AH545" s="229"/>
      <c r="AI545" s="226"/>
      <c r="AJ545" s="60" t="str">
        <f>IF(head!$F$48="S460","a0","a")</f>
        <v>a</v>
      </c>
      <c r="AK545" s="60">
        <f t="shared" si="89"/>
        <v>0.21</v>
      </c>
      <c r="AL545" s="20">
        <f>IF(head!F$48="S235",235,IF(head!F$48="S275",275,IF(head!F$48="S355",355,IF(head!F$48="S420",420,460))))^0.5*head!$I$40*1000/(S545*3.1416*210000^0.5)</f>
        <v>0.70061944202661952</v>
      </c>
      <c r="AM545" s="20">
        <f t="shared" si="90"/>
        <v>0.79799884268564092</v>
      </c>
      <c r="AN545" s="20">
        <f t="shared" si="91"/>
        <v>0.84744854086410104</v>
      </c>
      <c r="AO545" s="21">
        <f>IF(head!F$48="S235",235,IF(head!F$48="S275",275,IF(head!F$48="S355",355,IF(head!F$48="S420",420,460))))*AN545*J545/1000</f>
        <v>1369.0586524210121</v>
      </c>
      <c r="AP545" s="45" t="str">
        <f t="shared" si="92"/>
        <v>HF CHS 168,3 x 16</v>
      </c>
    </row>
    <row r="546" spans="1:42">
      <c r="A546" s="16" t="s">
        <v>629</v>
      </c>
      <c r="B546" s="31">
        <f t="shared" si="87"/>
        <v>1518.2867848390049</v>
      </c>
      <c r="C546" s="17">
        <v>168.3</v>
      </c>
      <c r="D546" s="17"/>
      <c r="E546" s="216" t="s">
        <v>311</v>
      </c>
      <c r="F546" s="17"/>
      <c r="G546" s="17"/>
      <c r="H546" s="35">
        <v>60.095148879400725</v>
      </c>
      <c r="I546" s="18">
        <v>61.243463826140868</v>
      </c>
      <c r="J546" s="18">
        <v>7655.4329782676086</v>
      </c>
      <c r="K546" s="18">
        <v>0.5287300435991622</v>
      </c>
      <c r="L546" s="49">
        <v>22441222.356114678</v>
      </c>
      <c r="M546" s="19">
        <v>266681.19258603296</v>
      </c>
      <c r="N546" s="19">
        <v>372489.97333333339</v>
      </c>
      <c r="O546" s="50">
        <v>54.142508715426189</v>
      </c>
      <c r="P546" s="19">
        <v>22441222.356114678</v>
      </c>
      <c r="Q546" s="19">
        <v>266681.19258603296</v>
      </c>
      <c r="R546" s="19">
        <v>372489.97333333339</v>
      </c>
      <c r="S546" s="18">
        <v>54.142508715426189</v>
      </c>
      <c r="T546" s="49">
        <v>44882444.712229356</v>
      </c>
      <c r="U546" s="223"/>
      <c r="V546" s="104">
        <v>1</v>
      </c>
      <c r="W546" s="105">
        <v>1</v>
      </c>
      <c r="X546" s="105">
        <v>1</v>
      </c>
      <c r="Y546" s="105">
        <v>1</v>
      </c>
      <c r="Z546" s="105">
        <v>1</v>
      </c>
      <c r="AA546" s="106">
        <v>1</v>
      </c>
      <c r="AB546" s="105">
        <v>1</v>
      </c>
      <c r="AC546" s="105">
        <v>1</v>
      </c>
      <c r="AD546" s="105">
        <v>1</v>
      </c>
      <c r="AE546" s="111">
        <v>1</v>
      </c>
      <c r="AF546" s="224">
        <f t="shared" si="88"/>
        <v>69.065988181221272</v>
      </c>
      <c r="AG546" s="221"/>
      <c r="AH546" s="229"/>
      <c r="AI546" s="226"/>
      <c r="AJ546" s="60" t="str">
        <f>IF(head!$F$48="S460","a0","a")</f>
        <v>a</v>
      </c>
      <c r="AK546" s="60">
        <f t="shared" si="89"/>
        <v>0.21</v>
      </c>
      <c r="AL546" s="20">
        <f>IF(head!F$48="S235",235,IF(head!F$48="S275",275,IF(head!F$48="S355",355,IF(head!F$48="S420",420,460))))^0.5*head!$I$40*1000/(S546*3.1416*210000^0.5)</f>
        <v>0.70800695047150597</v>
      </c>
      <c r="AM546" s="20">
        <f t="shared" si="90"/>
        <v>0.80397765075748884</v>
      </c>
      <c r="AN546" s="20">
        <f t="shared" si="91"/>
        <v>0.84394897681727188</v>
      </c>
      <c r="AO546" s="21">
        <f>IF(head!F$48="S235",235,IF(head!F$48="S275",275,IF(head!F$48="S355",355,IF(head!F$48="S420",420,460))))*AN546*J546/1000</f>
        <v>1518.2867848390049</v>
      </c>
      <c r="AP546" s="45" t="str">
        <f t="shared" si="92"/>
        <v>HF CHS 168,3 x 20</v>
      </c>
    </row>
    <row r="547" spans="1:42">
      <c r="A547" s="16" t="s">
        <v>644</v>
      </c>
      <c r="B547" s="31">
        <f t="shared" si="87"/>
        <v>1830.4213735397111</v>
      </c>
      <c r="C547" s="17">
        <v>168.3</v>
      </c>
      <c r="D547" s="17"/>
      <c r="E547" s="216" t="s">
        <v>315</v>
      </c>
      <c r="F547" s="17"/>
      <c r="G547" s="17"/>
      <c r="H547" s="35">
        <v>73.146015912796514</v>
      </c>
      <c r="I547" s="18">
        <v>74.543710484378607</v>
      </c>
      <c r="J547" s="18">
        <v>9317.9638105473259</v>
      </c>
      <c r="K547" s="18">
        <v>0.5287300435991622</v>
      </c>
      <c r="L547" s="49">
        <v>26082017.329195898</v>
      </c>
      <c r="M547" s="19">
        <v>309946.72999638616</v>
      </c>
      <c r="N547" s="19">
        <v>442524.46666666673</v>
      </c>
      <c r="O547" s="50">
        <v>52.906627656655651</v>
      </c>
      <c r="P547" s="19">
        <v>26082017.329195898</v>
      </c>
      <c r="Q547" s="19">
        <v>309946.72999638616</v>
      </c>
      <c r="R547" s="19">
        <v>442524.46666666673</v>
      </c>
      <c r="S547" s="18">
        <v>52.906627656655651</v>
      </c>
      <c r="T547" s="49">
        <v>52164034.658391796</v>
      </c>
      <c r="U547" s="223"/>
      <c r="V547" s="104">
        <v>1</v>
      </c>
      <c r="W547" s="105">
        <v>1</v>
      </c>
      <c r="X547" s="105">
        <v>1</v>
      </c>
      <c r="Y547" s="105">
        <v>1</v>
      </c>
      <c r="Z547" s="105">
        <v>1</v>
      </c>
      <c r="AA547" s="106">
        <v>1</v>
      </c>
      <c r="AB547" s="105">
        <v>1</v>
      </c>
      <c r="AC547" s="105">
        <v>1</v>
      </c>
      <c r="AD547" s="105">
        <v>1</v>
      </c>
      <c r="AE547" s="111">
        <v>1</v>
      </c>
      <c r="AF547" s="224">
        <f t="shared" si="88"/>
        <v>56.743088334457191</v>
      </c>
      <c r="AG547" s="221"/>
      <c r="AH547" s="229"/>
      <c r="AI547" s="226"/>
      <c r="AJ547" s="60" t="str">
        <f>IF(head!$F$48="S460","a0","a")</f>
        <v>a</v>
      </c>
      <c r="AK547" s="60">
        <f t="shared" si="89"/>
        <v>0.21</v>
      </c>
      <c r="AL547" s="20">
        <f>IF(head!F$48="S235",235,IF(head!F$48="S275",275,IF(head!F$48="S355",355,IF(head!F$48="S420",420,460))))^0.5*head!$I$40*1000/(S547*3.1416*210000^0.5)</f>
        <v>0.72454575512267616</v>
      </c>
      <c r="AM547" s="20">
        <f t="shared" si="90"/>
        <v>0.81756057992102549</v>
      </c>
      <c r="AN547" s="20">
        <f t="shared" si="91"/>
        <v>0.83591515054275156</v>
      </c>
      <c r="AO547" s="21">
        <f>IF(head!F$48="S235",235,IF(head!F$48="S275",275,IF(head!F$48="S355",355,IF(head!F$48="S420",420,460))))*AN547*J547/1000</f>
        <v>1830.4213735397111</v>
      </c>
      <c r="AP547" s="45" t="str">
        <f t="shared" si="92"/>
        <v>HF CHS 177,8 x 5</v>
      </c>
    </row>
    <row r="548" spans="1:42">
      <c r="A548" s="16" t="s">
        <v>122</v>
      </c>
      <c r="B548" s="31">
        <f t="shared" si="87"/>
        <v>560.93551897188036</v>
      </c>
      <c r="C548" s="17">
        <v>177.8</v>
      </c>
      <c r="D548" s="17"/>
      <c r="E548" s="216">
        <v>5</v>
      </c>
      <c r="F548" s="17"/>
      <c r="G548" s="17"/>
      <c r="H548" s="35">
        <v>21.307538013707411</v>
      </c>
      <c r="I548" s="18">
        <v>21.714688421612649</v>
      </c>
      <c r="J548" s="18">
        <v>2714.3360527015811</v>
      </c>
      <c r="K548" s="18">
        <v>0.55857517380826527</v>
      </c>
      <c r="L548" s="49">
        <v>10139687.330152292</v>
      </c>
      <c r="M548" s="19">
        <v>114057.22531104939</v>
      </c>
      <c r="N548" s="19">
        <v>149340.8666666667</v>
      </c>
      <c r="O548" s="50">
        <v>61.119595875627326</v>
      </c>
      <c r="P548" s="19">
        <v>10139687.330152292</v>
      </c>
      <c r="Q548" s="19">
        <v>114057.22531104939</v>
      </c>
      <c r="R548" s="19">
        <v>149340.8666666667</v>
      </c>
      <c r="S548" s="18">
        <v>61.119595875627326</v>
      </c>
      <c r="T548" s="49">
        <v>20279374.660304584</v>
      </c>
      <c r="U548" s="223"/>
      <c r="V548" s="104">
        <v>1</v>
      </c>
      <c r="W548" s="105">
        <v>1</v>
      </c>
      <c r="X548" s="105">
        <v>2</v>
      </c>
      <c r="Y548" s="105">
        <v>2</v>
      </c>
      <c r="Z548" s="105">
        <v>2</v>
      </c>
      <c r="AA548" s="106">
        <v>1</v>
      </c>
      <c r="AB548" s="105">
        <v>2</v>
      </c>
      <c r="AC548" s="105">
        <v>3</v>
      </c>
      <c r="AD548" s="105">
        <v>3</v>
      </c>
      <c r="AE548" s="111">
        <v>4</v>
      </c>
      <c r="AF548" s="92">
        <f t="shared" si="88"/>
        <v>205.78703703703707</v>
      </c>
      <c r="AG548" s="93"/>
      <c r="AH548" s="94"/>
      <c r="AI548" s="95"/>
      <c r="AJ548" s="60" t="str">
        <f>IF(head!$F$48="S460","a0","a")</f>
        <v>a</v>
      </c>
      <c r="AK548" s="60">
        <f t="shared" si="89"/>
        <v>0.21</v>
      </c>
      <c r="AL548" s="20">
        <f>IF(head!F$48="S235",235,IF(head!F$48="S275",275,IF(head!F$48="S355",355,IF(head!F$48="S420",420,460))))^0.5*head!$I$40*1000/(S548*3.1416*210000^0.5)</f>
        <v>0.62718465227568687</v>
      </c>
      <c r="AM548" s="20">
        <f t="shared" si="90"/>
        <v>0.7415346825140342</v>
      </c>
      <c r="AN548" s="20">
        <f t="shared" si="91"/>
        <v>0.87938987982853034</v>
      </c>
      <c r="AO548" s="21">
        <f>IF(head!F$48="S235",235,IF(head!F$48="S275",275,IF(head!F$48="S355",355,IF(head!F$48="S420",420,460))))*AN548*J548/1000</f>
        <v>560.93551897188036</v>
      </c>
      <c r="AP548" s="45" t="str">
        <f t="shared" si="92"/>
        <v>HF CHS 177,8 x 6,3</v>
      </c>
    </row>
    <row r="549" spans="1:42">
      <c r="A549" s="16" t="s">
        <v>548</v>
      </c>
      <c r="B549" s="31">
        <f t="shared" si="87"/>
        <v>699.98330746381839</v>
      </c>
      <c r="C549" s="17">
        <v>177.8</v>
      </c>
      <c r="D549" s="17"/>
      <c r="E549" s="216" t="s">
        <v>297</v>
      </c>
      <c r="F549" s="17"/>
      <c r="G549" s="17"/>
      <c r="H549" s="35">
        <v>26.645520193183067</v>
      </c>
      <c r="I549" s="18">
        <v>27.154670260568732</v>
      </c>
      <c r="J549" s="18">
        <v>3394.3337825710914</v>
      </c>
      <c r="K549" s="18">
        <v>0.55857517380826527</v>
      </c>
      <c r="L549" s="49">
        <v>12496214.363032106</v>
      </c>
      <c r="M549" s="19">
        <v>140564.8409789888</v>
      </c>
      <c r="N549" s="19">
        <v>185380.52400000006</v>
      </c>
      <c r="O549" s="50">
        <v>60.675303872333437</v>
      </c>
      <c r="P549" s="19">
        <v>12496214.363032106</v>
      </c>
      <c r="Q549" s="19">
        <v>140564.8409789888</v>
      </c>
      <c r="R549" s="19">
        <v>185380.52400000006</v>
      </c>
      <c r="S549" s="18">
        <v>60.675303872333437</v>
      </c>
      <c r="T549" s="49">
        <v>24992428.726064213</v>
      </c>
      <c r="U549" s="223"/>
      <c r="V549" s="104">
        <v>1</v>
      </c>
      <c r="W549" s="105">
        <v>1</v>
      </c>
      <c r="X549" s="105">
        <v>1</v>
      </c>
      <c r="Y549" s="105">
        <v>2</v>
      </c>
      <c r="Z549" s="105">
        <v>2</v>
      </c>
      <c r="AA549" s="106">
        <v>1</v>
      </c>
      <c r="AB549" s="105">
        <v>1</v>
      </c>
      <c r="AC549" s="105">
        <v>2</v>
      </c>
      <c r="AD549" s="105">
        <v>2</v>
      </c>
      <c r="AE549" s="111">
        <v>3</v>
      </c>
      <c r="AF549" s="224">
        <f t="shared" si="88"/>
        <v>164.56106252024625</v>
      </c>
      <c r="AG549" s="221"/>
      <c r="AH549" s="229"/>
      <c r="AI549" s="226"/>
      <c r="AJ549" s="60" t="str">
        <f>IF(head!$F$48="S460","a0","a")</f>
        <v>a</v>
      </c>
      <c r="AK549" s="60">
        <f t="shared" si="89"/>
        <v>0.21</v>
      </c>
      <c r="AL549" s="20">
        <f>IF(head!F$48="S235",235,IF(head!F$48="S275",275,IF(head!F$48="S355",355,IF(head!F$48="S420",420,460))))^0.5*head!$I$40*1000/(S549*3.1416*210000^0.5)</f>
        <v>0.63177718181919029</v>
      </c>
      <c r="AM549" s="20">
        <f t="shared" si="90"/>
        <v>0.74490780782471411</v>
      </c>
      <c r="AN549" s="20">
        <f t="shared" si="91"/>
        <v>0.8775366722863166</v>
      </c>
      <c r="AO549" s="21">
        <f>IF(head!F$48="S235",235,IF(head!F$48="S275",275,IF(head!F$48="S355",355,IF(head!F$48="S420",420,460))))*AN549*J549/1000</f>
        <v>699.98330746381839</v>
      </c>
      <c r="AP549" s="45" t="str">
        <f t="shared" si="92"/>
        <v>HF CHS 177,8 x 8</v>
      </c>
    </row>
    <row r="550" spans="1:42">
      <c r="A550" s="16" t="s">
        <v>567</v>
      </c>
      <c r="B550" s="31">
        <f t="shared" si="87"/>
        <v>877.58105754570147</v>
      </c>
      <c r="C550" s="17">
        <v>177.8</v>
      </c>
      <c r="D550" s="17"/>
      <c r="E550" s="216" t="s">
        <v>301</v>
      </c>
      <c r="F550" s="17"/>
      <c r="G550" s="17"/>
      <c r="H550" s="35">
        <v>33.500184765995527</v>
      </c>
      <c r="I550" s="18">
        <v>34.140315685090982</v>
      </c>
      <c r="J550" s="18">
        <v>4267.5394606363734</v>
      </c>
      <c r="K550" s="18">
        <v>0.55857517380826527</v>
      </c>
      <c r="L550" s="49">
        <v>15414373.869515892</v>
      </c>
      <c r="M550" s="19">
        <v>173390.032278019</v>
      </c>
      <c r="N550" s="19">
        <v>230826.98666666663</v>
      </c>
      <c r="O550" s="50">
        <v>60.09995840264785</v>
      </c>
      <c r="P550" s="19">
        <v>15414373.869515892</v>
      </c>
      <c r="Q550" s="19">
        <v>173390.032278019</v>
      </c>
      <c r="R550" s="19">
        <v>230826.98666666663</v>
      </c>
      <c r="S550" s="18">
        <v>60.09995840264785</v>
      </c>
      <c r="T550" s="49">
        <v>30828747.739031784</v>
      </c>
      <c r="U550" s="223"/>
      <c r="V550" s="104">
        <v>1</v>
      </c>
      <c r="W550" s="105">
        <v>1</v>
      </c>
      <c r="X550" s="105">
        <v>1</v>
      </c>
      <c r="Y550" s="105">
        <v>1</v>
      </c>
      <c r="Z550" s="105">
        <v>1</v>
      </c>
      <c r="AA550" s="106">
        <v>1</v>
      </c>
      <c r="AB550" s="105">
        <v>1</v>
      </c>
      <c r="AC550" s="105">
        <v>1</v>
      </c>
      <c r="AD550" s="105">
        <v>2</v>
      </c>
      <c r="AE550" s="111">
        <v>2</v>
      </c>
      <c r="AF550" s="224">
        <f t="shared" si="88"/>
        <v>130.88928150765614</v>
      </c>
      <c r="AG550" s="221"/>
      <c r="AH550" s="229"/>
      <c r="AI550" s="226"/>
      <c r="AJ550" s="60" t="str">
        <f>IF(head!$F$48="S460","a0","a")</f>
        <v>a</v>
      </c>
      <c r="AK550" s="60">
        <f t="shared" si="89"/>
        <v>0.21</v>
      </c>
      <c r="AL550" s="20">
        <f>IF(head!F$48="S235",235,IF(head!F$48="S275",275,IF(head!F$48="S355",355,IF(head!F$48="S420",420,460))))^0.5*head!$I$40*1000/(S550*3.1416*210000^0.5)</f>
        <v>0.63782527484739437</v>
      </c>
      <c r="AM550" s="20">
        <f t="shared" si="90"/>
        <v>0.74938219447605348</v>
      </c>
      <c r="AN550" s="20">
        <f t="shared" si="91"/>
        <v>0.87506806049802965</v>
      </c>
      <c r="AO550" s="21">
        <f>IF(head!F$48="S235",235,IF(head!F$48="S275",275,IF(head!F$48="S355",355,IF(head!F$48="S420",420,460))))*AN550*J550/1000</f>
        <v>877.58105754570147</v>
      </c>
      <c r="AP550" s="45" t="str">
        <f t="shared" si="92"/>
        <v>HF CHS 177,8 x 8,8</v>
      </c>
    </row>
    <row r="551" spans="1:42">
      <c r="A551" s="16" t="s">
        <v>576</v>
      </c>
      <c r="B551" s="31">
        <f t="shared" si="87"/>
        <v>959.49602952042665</v>
      </c>
      <c r="C551" s="17">
        <v>177.8</v>
      </c>
      <c r="D551" s="17"/>
      <c r="E551" s="216" t="s">
        <v>303</v>
      </c>
      <c r="F551" s="17"/>
      <c r="G551" s="17"/>
      <c r="H551" s="35">
        <v>36.676586266187108</v>
      </c>
      <c r="I551" s="18">
        <v>37.377412755349916</v>
      </c>
      <c r="J551" s="18">
        <v>4672.17659441874</v>
      </c>
      <c r="K551" s="18">
        <v>0.55857517380826527</v>
      </c>
      <c r="L551" s="49">
        <v>16725481.133583177</v>
      </c>
      <c r="M551" s="19">
        <v>188138.14548462516</v>
      </c>
      <c r="N551" s="19">
        <v>251563.95733333341</v>
      </c>
      <c r="O551" s="50">
        <v>59.831471651631631</v>
      </c>
      <c r="P551" s="19">
        <v>16725481.133583177</v>
      </c>
      <c r="Q551" s="19">
        <v>188138.14548462516</v>
      </c>
      <c r="R551" s="19">
        <v>251563.95733333341</v>
      </c>
      <c r="S551" s="18">
        <v>59.831471651631631</v>
      </c>
      <c r="T551" s="49">
        <v>33450962.267166354</v>
      </c>
      <c r="U551" s="223"/>
      <c r="V551" s="104">
        <v>1</v>
      </c>
      <c r="W551" s="105">
        <v>1</v>
      </c>
      <c r="X551" s="105">
        <v>1</v>
      </c>
      <c r="Y551" s="105">
        <v>1</v>
      </c>
      <c r="Z551" s="105">
        <v>1</v>
      </c>
      <c r="AA551" s="106">
        <v>1</v>
      </c>
      <c r="AB551" s="105">
        <v>1</v>
      </c>
      <c r="AC551" s="105">
        <v>1</v>
      </c>
      <c r="AD551" s="105">
        <v>1</v>
      </c>
      <c r="AE551" s="111">
        <v>2</v>
      </c>
      <c r="AF551" s="224">
        <f t="shared" si="88"/>
        <v>119.55352339967726</v>
      </c>
      <c r="AG551" s="221"/>
      <c r="AH551" s="229"/>
      <c r="AI551" s="226"/>
      <c r="AJ551" s="60" t="str">
        <f>IF(head!$F$48="S460","a0","a")</f>
        <v>a</v>
      </c>
      <c r="AK551" s="60">
        <f t="shared" si="89"/>
        <v>0.21</v>
      </c>
      <c r="AL551" s="20">
        <f>IF(head!F$48="S235",235,IF(head!F$48="S275",275,IF(head!F$48="S355",355,IF(head!F$48="S420",420,460))))^0.5*head!$I$40*1000/(S551*3.1416*210000^0.5)</f>
        <v>0.64068744138003275</v>
      </c>
      <c r="AM551" s="20">
        <f t="shared" si="90"/>
        <v>0.7515123801159499</v>
      </c>
      <c r="AN551" s="20">
        <f t="shared" si="91"/>
        <v>0.87388859244402195</v>
      </c>
      <c r="AO551" s="21">
        <f>IF(head!F$48="S235",235,IF(head!F$48="S275",275,IF(head!F$48="S355",355,IF(head!F$48="S420",420,460))))*AN551*J551/1000</f>
        <v>959.49602952042665</v>
      </c>
      <c r="AP551" s="45" t="str">
        <f t="shared" si="92"/>
        <v>HF CHS 177,8 x 10</v>
      </c>
    </row>
    <row r="552" spans="1:42">
      <c r="A552" s="16" t="s">
        <v>589</v>
      </c>
      <c r="B552" s="31">
        <f t="shared" si="87"/>
        <v>1080.3761886254081</v>
      </c>
      <c r="C552" s="17">
        <v>177.8</v>
      </c>
      <c r="D552" s="17"/>
      <c r="E552" s="216" t="s">
        <v>305</v>
      </c>
      <c r="F552" s="17"/>
      <c r="G552" s="17"/>
      <c r="H552" s="35">
        <v>41.382000910880826</v>
      </c>
      <c r="I552" s="18">
        <v>42.172739781789375</v>
      </c>
      <c r="J552" s="18">
        <v>5271.5924727236725</v>
      </c>
      <c r="K552" s="18">
        <v>0.55857517380826527</v>
      </c>
      <c r="L552" s="49">
        <v>18619818.130869653</v>
      </c>
      <c r="M552" s="19">
        <v>209446.77312564288</v>
      </c>
      <c r="N552" s="19">
        <v>281901.7333333334</v>
      </c>
      <c r="O552" s="50">
        <v>59.431515208683692</v>
      </c>
      <c r="P552" s="19">
        <v>18619818.130869653</v>
      </c>
      <c r="Q552" s="19">
        <v>209446.77312564288</v>
      </c>
      <c r="R552" s="19">
        <v>281901.7333333334</v>
      </c>
      <c r="S552" s="18">
        <v>59.431515208683692</v>
      </c>
      <c r="T552" s="49">
        <v>37239636.261739306</v>
      </c>
      <c r="U552" s="223"/>
      <c r="V552" s="104">
        <v>1</v>
      </c>
      <c r="W552" s="105">
        <v>1</v>
      </c>
      <c r="X552" s="105">
        <v>1</v>
      </c>
      <c r="Y552" s="105">
        <v>1</v>
      </c>
      <c r="Z552" s="105">
        <v>1</v>
      </c>
      <c r="AA552" s="106">
        <v>1</v>
      </c>
      <c r="AB552" s="105">
        <v>1</v>
      </c>
      <c r="AC552" s="105">
        <v>1</v>
      </c>
      <c r="AD552" s="105">
        <v>1</v>
      </c>
      <c r="AE552" s="111">
        <v>1</v>
      </c>
      <c r="AF552" s="224">
        <f t="shared" si="88"/>
        <v>105.9594755661502</v>
      </c>
      <c r="AG552" s="221"/>
      <c r="AH552" s="229"/>
      <c r="AI552" s="226"/>
      <c r="AJ552" s="60" t="str">
        <f>IF(head!$F$48="S460","a0","a")</f>
        <v>a</v>
      </c>
      <c r="AK552" s="60">
        <f t="shared" si="89"/>
        <v>0.21</v>
      </c>
      <c r="AL552" s="20">
        <f>IF(head!F$48="S235",235,IF(head!F$48="S275",275,IF(head!F$48="S355",355,IF(head!F$48="S420",420,460))))^0.5*head!$I$40*1000/(S552*3.1416*210000^0.5)</f>
        <v>0.64499907754135222</v>
      </c>
      <c r="AM552" s="20">
        <f t="shared" si="90"/>
        <v>0.75473680815643962</v>
      </c>
      <c r="AN552" s="20">
        <f t="shared" si="91"/>
        <v>0.8720980438643553</v>
      </c>
      <c r="AO552" s="21">
        <f>IF(head!F$48="S235",235,IF(head!F$48="S275",275,IF(head!F$48="S355",355,IF(head!F$48="S420",420,460))))*AN552*J552/1000</f>
        <v>1080.3761886254081</v>
      </c>
      <c r="AP552" s="45" t="str">
        <f t="shared" si="92"/>
        <v>HF CHS 177,8 x 12,5</v>
      </c>
    </row>
    <row r="553" spans="1:42">
      <c r="A553" s="16" t="s">
        <v>615</v>
      </c>
      <c r="B553" s="31">
        <f t="shared" ref="B553:B610" si="93">AO553</f>
        <v>1324.5341990778143</v>
      </c>
      <c r="C553" s="17">
        <v>177.8</v>
      </c>
      <c r="D553" s="17"/>
      <c r="E553" s="216" t="s">
        <v>307</v>
      </c>
      <c r="F553" s="17"/>
      <c r="G553" s="17"/>
      <c r="H553" s="35">
        <v>50.956829190767294</v>
      </c>
      <c r="I553" s="18">
        <v>51.93052656383928</v>
      </c>
      <c r="J553" s="18">
        <v>6491.3158204799101</v>
      </c>
      <c r="K553" s="18">
        <v>0.55857517380826527</v>
      </c>
      <c r="L553" s="49">
        <v>22297945.724270865</v>
      </c>
      <c r="M553" s="19">
        <v>250820.53683094334</v>
      </c>
      <c r="N553" s="19">
        <v>342202.16666666674</v>
      </c>
      <c r="O553" s="50">
        <v>58.609235620335475</v>
      </c>
      <c r="P553" s="19">
        <v>22297945.724270865</v>
      </c>
      <c r="Q553" s="19">
        <v>250820.53683094334</v>
      </c>
      <c r="R553" s="19">
        <v>342202.16666666674</v>
      </c>
      <c r="S553" s="18">
        <v>58.609235620335475</v>
      </c>
      <c r="T553" s="49">
        <v>44595891.448541731</v>
      </c>
      <c r="U553" s="223"/>
      <c r="V553" s="104">
        <v>1</v>
      </c>
      <c r="W553" s="105">
        <v>1</v>
      </c>
      <c r="X553" s="105">
        <v>1</v>
      </c>
      <c r="Y553" s="105">
        <v>1</v>
      </c>
      <c r="Z553" s="105">
        <v>1</v>
      </c>
      <c r="AA553" s="106">
        <v>1</v>
      </c>
      <c r="AB553" s="105">
        <v>1</v>
      </c>
      <c r="AC553" s="105">
        <v>1</v>
      </c>
      <c r="AD553" s="105">
        <v>1</v>
      </c>
      <c r="AE553" s="111">
        <v>1</v>
      </c>
      <c r="AF553" s="224">
        <f t="shared" ref="AF553:AF610" si="94">K553/J553*1000000</f>
        <v>86.049606775559596</v>
      </c>
      <c r="AG553" s="221"/>
      <c r="AH553" s="229"/>
      <c r="AI553" s="226"/>
      <c r="AJ553" s="60" t="str">
        <f>IF(head!$F$48="S460","a0","a")</f>
        <v>a</v>
      </c>
      <c r="AK553" s="60">
        <f t="shared" ref="AK553:AK610" si="95">IF(AJ553="a0",0.13,IF(AJ553="a",0.21,IF(AJ553="b",0.34,IF(AJ553="c",0.49,0.76))))</f>
        <v>0.21</v>
      </c>
      <c r="AL553" s="20">
        <f>IF(head!F$48="S235",235,IF(head!F$48="S275",275,IF(head!F$48="S355",355,IF(head!F$48="S420",420,460))))^0.5*head!$I$40*1000/(S553*3.1416*210000^0.5)</f>
        <v>0.65404832669725943</v>
      </c>
      <c r="AM553" s="20">
        <f t="shared" ref="AM553:AM610" si="96">0.5*(1+AK553*(AL553-0.2)+AL553^2)</f>
        <v>0.76156468113095477</v>
      </c>
      <c r="AN553" s="20">
        <f t="shared" ref="AN553:AN610" si="97">IF(AL553&lt;=0.2,1,1/(AM553+(AM553^2-AL553^2)^0.5))</f>
        <v>0.86828555205621749</v>
      </c>
      <c r="AO553" s="21">
        <f>IF(head!F$48="S235",235,IF(head!F$48="S275",275,IF(head!F$48="S355",355,IF(head!F$48="S420",420,460))))*AN553*J553/1000</f>
        <v>1324.5341990778143</v>
      </c>
      <c r="AP553" s="45" t="str">
        <f t="shared" si="92"/>
        <v>HF CHS 177,8 x 14,2</v>
      </c>
    </row>
    <row r="554" spans="1:42">
      <c r="A554" s="16" t="s">
        <v>625</v>
      </c>
      <c r="B554" s="31">
        <f t="shared" si="93"/>
        <v>1484.6416365487014</v>
      </c>
      <c r="C554" s="17">
        <v>177.8</v>
      </c>
      <c r="D554" s="17"/>
      <c r="E554" s="216" t="s">
        <v>309</v>
      </c>
      <c r="F554" s="17"/>
      <c r="G554" s="17"/>
      <c r="H554" s="35">
        <v>57.291629294449052</v>
      </c>
      <c r="I554" s="18">
        <v>58.386373803260177</v>
      </c>
      <c r="J554" s="18">
        <v>7298.2967254075229</v>
      </c>
      <c r="K554" s="18">
        <v>0.55857517380826527</v>
      </c>
      <c r="L554" s="49">
        <v>24601281.059421819</v>
      </c>
      <c r="M554" s="19">
        <v>276729.82069090905</v>
      </c>
      <c r="N554" s="19">
        <v>381016.86133333354</v>
      </c>
      <c r="O554" s="50">
        <v>58.058806394895861</v>
      </c>
      <c r="P554" s="19">
        <v>24601281.059421819</v>
      </c>
      <c r="Q554" s="19">
        <v>276729.82069090905</v>
      </c>
      <c r="R554" s="19">
        <v>381016.86133333354</v>
      </c>
      <c r="S554" s="18">
        <v>58.058806394895861</v>
      </c>
      <c r="T554" s="49">
        <v>49202562.118843637</v>
      </c>
      <c r="U554" s="223"/>
      <c r="V554" s="104">
        <v>1</v>
      </c>
      <c r="W554" s="105">
        <v>1</v>
      </c>
      <c r="X554" s="105">
        <v>1</v>
      </c>
      <c r="Y554" s="105">
        <v>1</v>
      </c>
      <c r="Z554" s="105">
        <v>1</v>
      </c>
      <c r="AA554" s="106">
        <v>1</v>
      </c>
      <c r="AB554" s="105">
        <v>1</v>
      </c>
      <c r="AC554" s="105">
        <v>1</v>
      </c>
      <c r="AD554" s="105">
        <v>1</v>
      </c>
      <c r="AE554" s="111">
        <v>1</v>
      </c>
      <c r="AF554" s="224">
        <f t="shared" si="94"/>
        <v>76.535004648920392</v>
      </c>
      <c r="AG554" s="221"/>
      <c r="AH554" s="229"/>
      <c r="AI554" s="226"/>
      <c r="AJ554" s="60" t="str">
        <f>IF(head!$F$48="S460","a0","a")</f>
        <v>a</v>
      </c>
      <c r="AK554" s="60">
        <f t="shared" si="95"/>
        <v>0.21</v>
      </c>
      <c r="AL554" s="20">
        <f>IF(head!F$48="S235",235,IF(head!F$48="S275",275,IF(head!F$48="S355",355,IF(head!F$48="S420",420,460))))^0.5*head!$I$40*1000/(S554*3.1416*210000^0.5)</f>
        <v>0.66024906240331926</v>
      </c>
      <c r="AM554" s="20">
        <f t="shared" si="96"/>
        <v>0.7662905637545796</v>
      </c>
      <c r="AN554" s="20">
        <f t="shared" si="97"/>
        <v>0.86562991654204891</v>
      </c>
      <c r="AO554" s="21">
        <f>IF(head!F$48="S235",235,IF(head!F$48="S275",275,IF(head!F$48="S355",355,IF(head!F$48="S420",420,460))))*AN554*J554/1000</f>
        <v>1484.6416365487014</v>
      </c>
      <c r="AP554" s="45" t="str">
        <f t="shared" si="92"/>
        <v>HF CHS 177,8 x 16</v>
      </c>
    </row>
    <row r="555" spans="1:42">
      <c r="A555" s="16" t="s">
        <v>635</v>
      </c>
      <c r="B555" s="31">
        <f t="shared" si="93"/>
        <v>1648.9508112454207</v>
      </c>
      <c r="C555" s="17">
        <v>177.8</v>
      </c>
      <c r="D555" s="17"/>
      <c r="E555" s="216" t="s">
        <v>311</v>
      </c>
      <c r="F555" s="17"/>
      <c r="G555" s="17"/>
      <c r="H555" s="35">
        <v>63.843697233664074</v>
      </c>
      <c r="I555" s="18">
        <v>65.06364049290606</v>
      </c>
      <c r="J555" s="18">
        <v>8132.9550616132574</v>
      </c>
      <c r="K555" s="18">
        <v>0.55857517380826527</v>
      </c>
      <c r="L555" s="49">
        <v>26874577.370370153</v>
      </c>
      <c r="M555" s="19">
        <v>302301.20776569343</v>
      </c>
      <c r="N555" s="19">
        <v>420233.17333333346</v>
      </c>
      <c r="O555" s="50">
        <v>57.48395428291272</v>
      </c>
      <c r="P555" s="19">
        <v>26874577.370370153</v>
      </c>
      <c r="Q555" s="19">
        <v>302301.20776569343</v>
      </c>
      <c r="R555" s="19">
        <v>420233.17333333346</v>
      </c>
      <c r="S555" s="18">
        <v>57.48395428291272</v>
      </c>
      <c r="T555" s="49">
        <v>53749154.740740307</v>
      </c>
      <c r="U555" s="223"/>
      <c r="V555" s="104">
        <v>1</v>
      </c>
      <c r="W555" s="105">
        <v>1</v>
      </c>
      <c r="X555" s="105">
        <v>1</v>
      </c>
      <c r="Y555" s="105">
        <v>1</v>
      </c>
      <c r="Z555" s="105">
        <v>1</v>
      </c>
      <c r="AA555" s="106">
        <v>1</v>
      </c>
      <c r="AB555" s="105">
        <v>1</v>
      </c>
      <c r="AC555" s="105">
        <v>1</v>
      </c>
      <c r="AD555" s="105">
        <v>1</v>
      </c>
      <c r="AE555" s="111">
        <v>1</v>
      </c>
      <c r="AF555" s="224">
        <f t="shared" si="94"/>
        <v>68.680469715698393</v>
      </c>
      <c r="AG555" s="221"/>
      <c r="AH555" s="229"/>
      <c r="AI555" s="226"/>
      <c r="AJ555" s="60" t="str">
        <f>IF(head!$F$48="S460","a0","a")</f>
        <v>a</v>
      </c>
      <c r="AK555" s="60">
        <f t="shared" si="95"/>
        <v>0.21</v>
      </c>
      <c r="AL555" s="20">
        <f>IF(head!F$48="S235",235,IF(head!F$48="S275",275,IF(head!F$48="S355",355,IF(head!F$48="S420",420,460))))^0.5*head!$I$40*1000/(S555*3.1416*210000^0.5)</f>
        <v>0.6668516973941111</v>
      </c>
      <c r="AM555" s="20">
        <f t="shared" si="96"/>
        <v>0.77136502138508511</v>
      </c>
      <c r="AN555" s="20">
        <f t="shared" si="97"/>
        <v>0.86276290838801373</v>
      </c>
      <c r="AO555" s="21">
        <f>IF(head!F$48="S235",235,IF(head!F$48="S275",275,IF(head!F$48="S355",355,IF(head!F$48="S420",420,460))))*AN555*J555/1000</f>
        <v>1648.9508112454207</v>
      </c>
      <c r="AP555" s="45" t="str">
        <f t="shared" si="92"/>
        <v>HF CHS 177,8 x 20</v>
      </c>
    </row>
    <row r="556" spans="1:42">
      <c r="A556" s="16" t="s">
        <v>646</v>
      </c>
      <c r="B556" s="31">
        <f t="shared" si="93"/>
        <v>1994.9245320077023</v>
      </c>
      <c r="C556" s="17">
        <v>177.8</v>
      </c>
      <c r="D556" s="17"/>
      <c r="E556" s="216" t="s">
        <v>315</v>
      </c>
      <c r="F556" s="17"/>
      <c r="G556" s="17"/>
      <c r="H556" s="35">
        <v>77.831701355625682</v>
      </c>
      <c r="I556" s="18">
        <v>79.318931317835094</v>
      </c>
      <c r="J556" s="18">
        <v>9914.8664147293875</v>
      </c>
      <c r="K556" s="18">
        <v>0.55857517380826527</v>
      </c>
      <c r="L556" s="49">
        <v>31356806.097555242</v>
      </c>
      <c r="M556" s="19">
        <v>352719.97860017145</v>
      </c>
      <c r="N556" s="19">
        <v>500683.46666666679</v>
      </c>
      <c r="O556" s="50">
        <v>56.237042952132548</v>
      </c>
      <c r="P556" s="19">
        <v>31356806.097555242</v>
      </c>
      <c r="Q556" s="19">
        <v>352719.97860017145</v>
      </c>
      <c r="R556" s="19">
        <v>500683.46666666679</v>
      </c>
      <c r="S556" s="18">
        <v>56.237042952132548</v>
      </c>
      <c r="T556" s="49">
        <v>62713612.195110485</v>
      </c>
      <c r="U556" s="223"/>
      <c r="V556" s="104">
        <v>1</v>
      </c>
      <c r="W556" s="105">
        <v>1</v>
      </c>
      <c r="X556" s="105">
        <v>1</v>
      </c>
      <c r="Y556" s="105">
        <v>1</v>
      </c>
      <c r="Z556" s="105">
        <v>1</v>
      </c>
      <c r="AA556" s="106">
        <v>1</v>
      </c>
      <c r="AB556" s="105">
        <v>1</v>
      </c>
      <c r="AC556" s="105">
        <v>1</v>
      </c>
      <c r="AD556" s="105">
        <v>1</v>
      </c>
      <c r="AE556" s="111">
        <v>1</v>
      </c>
      <c r="AF556" s="224">
        <f t="shared" si="94"/>
        <v>56.337135614702156</v>
      </c>
      <c r="AG556" s="221"/>
      <c r="AH556" s="229"/>
      <c r="AI556" s="226"/>
      <c r="AJ556" s="60" t="str">
        <f>IF(head!$F$48="S460","a0","a")</f>
        <v>a</v>
      </c>
      <c r="AK556" s="60">
        <f t="shared" si="95"/>
        <v>0.21</v>
      </c>
      <c r="AL556" s="20">
        <f>IF(head!F$48="S235",235,IF(head!F$48="S275",275,IF(head!F$48="S355",355,IF(head!F$48="S420",420,460))))^0.5*head!$I$40*1000/(S556*3.1416*210000^0.5)</f>
        <v>0.68163741324582228</v>
      </c>
      <c r="AM556" s="20">
        <f t="shared" si="96"/>
        <v>0.78288670995903931</v>
      </c>
      <c r="AN556" s="20">
        <f t="shared" si="97"/>
        <v>0.85619313530273111</v>
      </c>
      <c r="AO556" s="21">
        <f>IF(head!F$48="S235",235,IF(head!F$48="S275",275,IF(head!F$48="S355",355,IF(head!F$48="S420",420,460))))*AN556*J556/1000</f>
        <v>1994.9245320077023</v>
      </c>
      <c r="AP556" s="45" t="str">
        <f t="shared" si="92"/>
        <v>HF CHS 193,7 x 5,6</v>
      </c>
    </row>
    <row r="557" spans="1:42">
      <c r="A557" s="16" t="s">
        <v>545</v>
      </c>
      <c r="B557" s="31">
        <f t="shared" si="93"/>
        <v>698.97544027884919</v>
      </c>
      <c r="C557" s="17">
        <v>193.7</v>
      </c>
      <c r="D557" s="17"/>
      <c r="E557" s="216" t="s">
        <v>295</v>
      </c>
      <c r="F557" s="17"/>
      <c r="G557" s="17"/>
      <c r="H557" s="35">
        <v>25.977440095044926</v>
      </c>
      <c r="I557" s="18">
        <v>26.473824300682729</v>
      </c>
      <c r="J557" s="18">
        <v>3309.2280375853406</v>
      </c>
      <c r="K557" s="18">
        <v>0.60852649700034289</v>
      </c>
      <c r="L557" s="49">
        <v>14648699.15227106</v>
      </c>
      <c r="M557" s="19">
        <v>151251.41096820921</v>
      </c>
      <c r="N557" s="19">
        <v>198195.55466666649</v>
      </c>
      <c r="O557" s="50">
        <v>66.532858423488747</v>
      </c>
      <c r="P557" s="19">
        <v>14648699.15227106</v>
      </c>
      <c r="Q557" s="19">
        <v>151251.41096820921</v>
      </c>
      <c r="R557" s="19">
        <v>198195.55466666649</v>
      </c>
      <c r="S557" s="18">
        <v>66.532858423488747</v>
      </c>
      <c r="T557" s="49">
        <v>29297398.304542121</v>
      </c>
      <c r="U557" s="223"/>
      <c r="V557" s="104">
        <v>1</v>
      </c>
      <c r="W557" s="105">
        <v>1</v>
      </c>
      <c r="X557" s="105">
        <v>2</v>
      </c>
      <c r="Y557" s="105">
        <v>2</v>
      </c>
      <c r="Z557" s="105">
        <v>2</v>
      </c>
      <c r="AA557" s="106">
        <v>1</v>
      </c>
      <c r="AB557" s="105">
        <v>2</v>
      </c>
      <c r="AC557" s="105">
        <v>3</v>
      </c>
      <c r="AD557" s="105">
        <v>3</v>
      </c>
      <c r="AE557" s="111">
        <v>4</v>
      </c>
      <c r="AF557" s="224">
        <f t="shared" si="94"/>
        <v>183.88774967722358</v>
      </c>
      <c r="AG557" s="221"/>
      <c r="AH557" s="229"/>
      <c r="AI557" s="226"/>
      <c r="AJ557" s="60" t="str">
        <f>IF(head!$F$48="S460","a0","a")</f>
        <v>a</v>
      </c>
      <c r="AK557" s="60">
        <f t="shared" si="95"/>
        <v>0.21</v>
      </c>
      <c r="AL557" s="20">
        <f>IF(head!F$48="S235",235,IF(head!F$48="S275",275,IF(head!F$48="S355",355,IF(head!F$48="S420",420,460))))^0.5*head!$I$40*1000/(S557*3.1416*210000^0.5)</f>
        <v>0.57615550263135329</v>
      </c>
      <c r="AM557" s="20">
        <f t="shared" si="96"/>
        <v>0.70547390938248578</v>
      </c>
      <c r="AN557" s="20">
        <f t="shared" si="97"/>
        <v>0.89880888892292687</v>
      </c>
      <c r="AO557" s="21">
        <f>IF(head!F$48="S235",235,IF(head!F$48="S275",275,IF(head!F$48="S355",355,IF(head!F$48="S420",420,460))))*AN557*J557/1000</f>
        <v>698.97544027884919</v>
      </c>
      <c r="AP557" s="45" t="str">
        <f t="shared" si="92"/>
        <v>HF CHS 193,7 x 6,3</v>
      </c>
    </row>
    <row r="558" spans="1:42">
      <c r="A558" s="16" t="s">
        <v>556</v>
      </c>
      <c r="B558" s="31">
        <f t="shared" si="93"/>
        <v>782.76545356135671</v>
      </c>
      <c r="C558" s="17">
        <v>193.7</v>
      </c>
      <c r="D558" s="17"/>
      <c r="E558" s="216" t="s">
        <v>297</v>
      </c>
      <c r="F558" s="17"/>
      <c r="G558" s="17"/>
      <c r="H558" s="35">
        <v>29.115862881647249</v>
      </c>
      <c r="I558" s="18">
        <v>29.672216949449425</v>
      </c>
      <c r="J558" s="18">
        <v>3709.0271186811783</v>
      </c>
      <c r="K558" s="18">
        <v>0.60852649700034289</v>
      </c>
      <c r="L558" s="49">
        <v>16300455.562599523</v>
      </c>
      <c r="M558" s="19">
        <v>168306.20095611279</v>
      </c>
      <c r="N558" s="19">
        <v>221331.53699999987</v>
      </c>
      <c r="O558" s="50">
        <v>66.293334883681908</v>
      </c>
      <c r="P558" s="19">
        <v>16300455.562599523</v>
      </c>
      <c r="Q558" s="19">
        <v>168306.20095611279</v>
      </c>
      <c r="R558" s="19">
        <v>221331.53699999987</v>
      </c>
      <c r="S558" s="18">
        <v>66.293334883681908</v>
      </c>
      <c r="T558" s="49">
        <v>32600911.125199046</v>
      </c>
      <c r="U558" s="223"/>
      <c r="V558" s="104">
        <v>1</v>
      </c>
      <c r="W558" s="105">
        <v>1</v>
      </c>
      <c r="X558" s="105">
        <v>1</v>
      </c>
      <c r="Y558" s="105">
        <v>2</v>
      </c>
      <c r="Z558" s="105">
        <v>2</v>
      </c>
      <c r="AA558" s="106">
        <v>1</v>
      </c>
      <c r="AB558" s="105">
        <v>1</v>
      </c>
      <c r="AC558" s="105">
        <v>2</v>
      </c>
      <c r="AD558" s="105">
        <v>3</v>
      </c>
      <c r="AE558" s="111">
        <v>3</v>
      </c>
      <c r="AF558" s="224">
        <f t="shared" si="94"/>
        <v>164.06633802578318</v>
      </c>
      <c r="AG558" s="221"/>
      <c r="AH558" s="229"/>
      <c r="AI558" s="226"/>
      <c r="AJ558" s="60" t="str">
        <f>IF(head!$F$48="S460","a0","a")</f>
        <v>a</v>
      </c>
      <c r="AK558" s="60">
        <f t="shared" si="95"/>
        <v>0.21</v>
      </c>
      <c r="AL558" s="20">
        <f>IF(head!F$48="S235",235,IF(head!F$48="S275",275,IF(head!F$48="S355",355,IF(head!F$48="S420",420,460))))^0.5*head!$I$40*1000/(S558*3.1416*210000^0.5)</f>
        <v>0.57823720218247099</v>
      </c>
      <c r="AM558" s="20">
        <f t="shared" si="96"/>
        <v>0.70689403722306532</v>
      </c>
      <c r="AN558" s="20">
        <f t="shared" si="97"/>
        <v>0.89805674563245697</v>
      </c>
      <c r="AO558" s="21">
        <f>IF(head!F$48="S235",235,IF(head!F$48="S275",275,IF(head!F$48="S355",355,IF(head!F$48="S420",420,460))))*AN558*J558/1000</f>
        <v>782.76545356135671</v>
      </c>
      <c r="AP558" s="45" t="str">
        <f t="shared" si="92"/>
        <v>HF CHS 193,7 x 7,1</v>
      </c>
    </row>
    <row r="559" spans="1:42">
      <c r="A559" s="16" t="s">
        <v>564</v>
      </c>
      <c r="B559" s="31">
        <f t="shared" si="93"/>
        <v>877.55085939728053</v>
      </c>
      <c r="C559" s="17">
        <v>193.7</v>
      </c>
      <c r="D559" s="17"/>
      <c r="E559" s="216" t="s">
        <v>299</v>
      </c>
      <c r="F559" s="17"/>
      <c r="G559" s="17"/>
      <c r="H559" s="35">
        <v>32.673037977824507</v>
      </c>
      <c r="I559" s="18">
        <v>33.297363544279754</v>
      </c>
      <c r="J559" s="18">
        <v>4162.1704430349691</v>
      </c>
      <c r="K559" s="18">
        <v>0.60852649700034289</v>
      </c>
      <c r="L559" s="49">
        <v>18141844.810439505</v>
      </c>
      <c r="M559" s="19">
        <v>187318.99649395462</v>
      </c>
      <c r="N559" s="19">
        <v>247338.17966666646</v>
      </c>
      <c r="O559" s="50">
        <v>66.020801646147845</v>
      </c>
      <c r="P559" s="19">
        <v>18141844.810439505</v>
      </c>
      <c r="Q559" s="19">
        <v>187318.99649395462</v>
      </c>
      <c r="R559" s="19">
        <v>247338.17966666646</v>
      </c>
      <c r="S559" s="18">
        <v>66.020801646147845</v>
      </c>
      <c r="T559" s="49">
        <v>36283689.620879009</v>
      </c>
      <c r="U559" s="223"/>
      <c r="V559" s="104">
        <v>1</v>
      </c>
      <c r="W559" s="105">
        <v>1</v>
      </c>
      <c r="X559" s="105">
        <v>1</v>
      </c>
      <c r="Y559" s="105">
        <v>1</v>
      </c>
      <c r="Z559" s="105">
        <v>2</v>
      </c>
      <c r="AA559" s="106">
        <v>1</v>
      </c>
      <c r="AB559" s="105">
        <v>1</v>
      </c>
      <c r="AC559" s="105">
        <v>2</v>
      </c>
      <c r="AD559" s="105">
        <v>2</v>
      </c>
      <c r="AE559" s="111">
        <v>3</v>
      </c>
      <c r="AF559" s="224">
        <f t="shared" si="94"/>
        <v>146.20412722853752</v>
      </c>
      <c r="AG559" s="221"/>
      <c r="AH559" s="229"/>
      <c r="AI559" s="226"/>
      <c r="AJ559" s="60" t="str">
        <f>IF(head!$F$48="S460","a0","a")</f>
        <v>a</v>
      </c>
      <c r="AK559" s="60">
        <f t="shared" si="95"/>
        <v>0.21</v>
      </c>
      <c r="AL559" s="20">
        <f>IF(head!F$48="S235",235,IF(head!F$48="S275",275,IF(head!F$48="S355",355,IF(head!F$48="S420",420,460))))^0.5*head!$I$40*1000/(S559*3.1416*210000^0.5)</f>
        <v>0.58062415982073246</v>
      </c>
      <c r="AM559" s="20">
        <f t="shared" si="96"/>
        <v>0.70852774426494258</v>
      </c>
      <c r="AN559" s="20">
        <f t="shared" si="97"/>
        <v>0.89719030666021815</v>
      </c>
      <c r="AO559" s="21">
        <f>IF(head!F$48="S235",235,IF(head!F$48="S275",275,IF(head!F$48="S355",355,IF(head!F$48="S420",420,460))))*AN559*J559/1000</f>
        <v>877.55085939728053</v>
      </c>
      <c r="AP559" s="45" t="str">
        <f t="shared" si="92"/>
        <v>HF CHS 193,7 x 8</v>
      </c>
    </row>
    <row r="560" spans="1:42">
      <c r="A560" s="16" t="s">
        <v>575</v>
      </c>
      <c r="B560" s="31">
        <f t="shared" si="93"/>
        <v>982.94194946170251</v>
      </c>
      <c r="C560" s="17">
        <v>193.7</v>
      </c>
      <c r="D560" s="17"/>
      <c r="E560" s="216" t="s">
        <v>301</v>
      </c>
      <c r="F560" s="17"/>
      <c r="G560" s="17"/>
      <c r="H560" s="35">
        <v>36.637127862458001</v>
      </c>
      <c r="I560" s="18">
        <v>37.33720036938395</v>
      </c>
      <c r="J560" s="18">
        <v>4667.1500461729947</v>
      </c>
      <c r="K560" s="18">
        <v>0.60852649700034289</v>
      </c>
      <c r="L560" s="49">
        <v>20155373.337338399</v>
      </c>
      <c r="M560" s="19">
        <v>208109.17230086113</v>
      </c>
      <c r="N560" s="19">
        <v>276046.58666666661</v>
      </c>
      <c r="O560" s="50">
        <v>65.715761047103442</v>
      </c>
      <c r="P560" s="19">
        <v>20155373.337338399</v>
      </c>
      <c r="Q560" s="19">
        <v>208109.17230086113</v>
      </c>
      <c r="R560" s="19">
        <v>276046.58666666661</v>
      </c>
      <c r="S560" s="18">
        <v>65.715761047103442</v>
      </c>
      <c r="T560" s="49">
        <v>40310746.674676798</v>
      </c>
      <c r="U560" s="223"/>
      <c r="V560" s="104">
        <v>1</v>
      </c>
      <c r="W560" s="105">
        <v>1</v>
      </c>
      <c r="X560" s="105">
        <v>1</v>
      </c>
      <c r="Y560" s="105">
        <v>1</v>
      </c>
      <c r="Z560" s="105">
        <v>1</v>
      </c>
      <c r="AA560" s="106">
        <v>1</v>
      </c>
      <c r="AB560" s="105">
        <v>1</v>
      </c>
      <c r="AC560" s="105">
        <v>2</v>
      </c>
      <c r="AD560" s="105">
        <v>2</v>
      </c>
      <c r="AE560" s="111">
        <v>2</v>
      </c>
      <c r="AF560" s="224">
        <f t="shared" si="94"/>
        <v>130.38502961766295</v>
      </c>
      <c r="AG560" s="221"/>
      <c r="AH560" s="229"/>
      <c r="AI560" s="226"/>
      <c r="AJ560" s="60" t="str">
        <f>IF(head!$F$48="S460","a0","a")</f>
        <v>a</v>
      </c>
      <c r="AK560" s="60">
        <f t="shared" si="95"/>
        <v>0.21</v>
      </c>
      <c r="AL560" s="20">
        <f>IF(head!F$48="S235",235,IF(head!F$48="S275",275,IF(head!F$48="S355",355,IF(head!F$48="S420",420,460))))^0.5*head!$I$40*1000/(S560*3.1416*210000^0.5)</f>
        <v>0.58331931146638449</v>
      </c>
      <c r="AM560" s="20">
        <f t="shared" si="96"/>
        <v>0.71037923726877883</v>
      </c>
      <c r="AN560" s="20">
        <f t="shared" si="97"/>
        <v>0.8962068196772075</v>
      </c>
      <c r="AO560" s="21">
        <f>IF(head!F$48="S235",235,IF(head!F$48="S275",275,IF(head!F$48="S355",355,IF(head!F$48="S420",420,460))))*AN560*J560/1000</f>
        <v>982.94194946170251</v>
      </c>
      <c r="AP560" s="45" t="str">
        <f t="shared" si="92"/>
        <v>HF CHS 193,7 x 8,8</v>
      </c>
    </row>
    <row r="561" spans="1:42">
      <c r="A561" s="16" t="s">
        <v>587</v>
      </c>
      <c r="B561" s="31">
        <f t="shared" si="93"/>
        <v>1075.5186520099346</v>
      </c>
      <c r="C561" s="17">
        <v>193.7</v>
      </c>
      <c r="D561" s="17"/>
      <c r="E561" s="216" t="s">
        <v>303</v>
      </c>
      <c r="F561" s="17"/>
      <c r="G561" s="17"/>
      <c r="H561" s="35">
        <v>40.127223672295806</v>
      </c>
      <c r="I561" s="18">
        <v>40.89398590807216</v>
      </c>
      <c r="J561" s="18">
        <v>5111.7482385090207</v>
      </c>
      <c r="K561" s="18">
        <v>0.60852649700034289</v>
      </c>
      <c r="L561" s="49">
        <v>21894544.209902361</v>
      </c>
      <c r="M561" s="19">
        <v>226066.5380475205</v>
      </c>
      <c r="N561" s="19">
        <v>301081.64533333323</v>
      </c>
      <c r="O561" s="50">
        <v>65.446017831492227</v>
      </c>
      <c r="P561" s="19">
        <v>21894544.209902361</v>
      </c>
      <c r="Q561" s="19">
        <v>226066.5380475205</v>
      </c>
      <c r="R561" s="19">
        <v>301081.64533333323</v>
      </c>
      <c r="S561" s="18">
        <v>65.446017831492227</v>
      </c>
      <c r="T561" s="49">
        <v>43789088.419804722</v>
      </c>
      <c r="U561" s="223"/>
      <c r="V561" s="104">
        <v>1</v>
      </c>
      <c r="W561" s="105">
        <v>1</v>
      </c>
      <c r="X561" s="105">
        <v>1</v>
      </c>
      <c r="Y561" s="105">
        <v>1</v>
      </c>
      <c r="Z561" s="105">
        <v>1</v>
      </c>
      <c r="AA561" s="106">
        <v>1</v>
      </c>
      <c r="AB561" s="105">
        <v>1</v>
      </c>
      <c r="AC561" s="105">
        <v>1</v>
      </c>
      <c r="AD561" s="105">
        <v>2</v>
      </c>
      <c r="AE561" s="111">
        <v>2</v>
      </c>
      <c r="AF561" s="224">
        <f t="shared" si="94"/>
        <v>119.04469246275636</v>
      </c>
      <c r="AG561" s="221"/>
      <c r="AH561" s="229"/>
      <c r="AI561" s="226"/>
      <c r="AJ561" s="60" t="str">
        <f>IF(head!$F$48="S460","a0","a")</f>
        <v>a</v>
      </c>
      <c r="AK561" s="60">
        <f t="shared" si="95"/>
        <v>0.21</v>
      </c>
      <c r="AL561" s="20">
        <f>IF(head!F$48="S235",235,IF(head!F$48="S275",275,IF(head!F$48="S355",355,IF(head!F$48="S420",420,460))))^0.5*head!$I$40*1000/(S561*3.1416*210000^0.5)</f>
        <v>0.58572352843812137</v>
      </c>
      <c r="AM561" s="20">
        <f t="shared" si="96"/>
        <v>0.71203699636900408</v>
      </c>
      <c r="AN561" s="20">
        <f t="shared" si="97"/>
        <v>0.89532482849171058</v>
      </c>
      <c r="AO561" s="21">
        <f>IF(head!F$48="S235",235,IF(head!F$48="S275",275,IF(head!F$48="S355",355,IF(head!F$48="S420",420,460))))*AN561*J561/1000</f>
        <v>1075.5186520099346</v>
      </c>
      <c r="AP561" s="45" t="str">
        <f t="shared" si="92"/>
        <v>HF CHS 193,7 x 10</v>
      </c>
    </row>
    <row r="562" spans="1:42">
      <c r="A562" s="16" t="s">
        <v>601</v>
      </c>
      <c r="B562" s="31">
        <f t="shared" si="93"/>
        <v>1212.4354623376985</v>
      </c>
      <c r="C562" s="17">
        <v>193.7</v>
      </c>
      <c r="D562" s="17"/>
      <c r="E562" s="216" t="s">
        <v>305</v>
      </c>
      <c r="F562" s="17"/>
      <c r="G562" s="17"/>
      <c r="H562" s="35">
        <v>45.303179781458937</v>
      </c>
      <c r="I562" s="18">
        <v>46.168845637155606</v>
      </c>
      <c r="J562" s="18">
        <v>5771.1057046444503</v>
      </c>
      <c r="K562" s="18">
        <v>0.60852649700034289</v>
      </c>
      <c r="L562" s="49">
        <v>24415881.829578437</v>
      </c>
      <c r="M562" s="19">
        <v>252099.96726461992</v>
      </c>
      <c r="N562" s="19">
        <v>337790.2333333334</v>
      </c>
      <c r="O562" s="50">
        <v>65.043917855553545</v>
      </c>
      <c r="P562" s="19">
        <v>24415881.829578437</v>
      </c>
      <c r="Q562" s="19">
        <v>252099.96726461992</v>
      </c>
      <c r="R562" s="19">
        <v>337790.2333333334</v>
      </c>
      <c r="S562" s="18">
        <v>65.043917855553545</v>
      </c>
      <c r="T562" s="49">
        <v>48831763.659156874</v>
      </c>
      <c r="U562" s="223"/>
      <c r="V562" s="104">
        <v>1</v>
      </c>
      <c r="W562" s="105">
        <v>1</v>
      </c>
      <c r="X562" s="105">
        <v>1</v>
      </c>
      <c r="Y562" s="105">
        <v>1</v>
      </c>
      <c r="Z562" s="105">
        <v>1</v>
      </c>
      <c r="AA562" s="106">
        <v>1</v>
      </c>
      <c r="AB562" s="105">
        <v>1</v>
      </c>
      <c r="AC562" s="105">
        <v>1</v>
      </c>
      <c r="AD562" s="105">
        <v>1</v>
      </c>
      <c r="AE562" s="111">
        <v>2</v>
      </c>
      <c r="AF562" s="224">
        <f t="shared" si="94"/>
        <v>105.4436581382689</v>
      </c>
      <c r="AG562" s="221"/>
      <c r="AH562" s="229"/>
      <c r="AI562" s="226"/>
      <c r="AJ562" s="60" t="str">
        <f>IF(head!$F$48="S460","a0","a")</f>
        <v>a</v>
      </c>
      <c r="AK562" s="60">
        <f t="shared" si="95"/>
        <v>0.21</v>
      </c>
      <c r="AL562" s="20">
        <f>IF(head!F$48="S235",235,IF(head!F$48="S275",275,IF(head!F$48="S355",355,IF(head!F$48="S420",420,460))))^0.5*head!$I$40*1000/(S562*3.1416*210000^0.5)</f>
        <v>0.58934445756503395</v>
      </c>
      <c r="AM562" s="20">
        <f t="shared" si="96"/>
        <v>0.71454461287564064</v>
      </c>
      <c r="AN562" s="20">
        <f t="shared" si="97"/>
        <v>0.89398810276214546</v>
      </c>
      <c r="AO562" s="21">
        <f>IF(head!F$48="S235",235,IF(head!F$48="S275",275,IF(head!F$48="S355",355,IF(head!F$48="S420",420,460))))*AN562*J562/1000</f>
        <v>1212.4354623376985</v>
      </c>
      <c r="AP562" s="45" t="str">
        <f t="shared" si="92"/>
        <v>HF CHS 193,7 x 12,5</v>
      </c>
    </row>
    <row r="563" spans="1:42">
      <c r="A563" s="16" t="s">
        <v>623</v>
      </c>
      <c r="B563" s="31">
        <f t="shared" si="93"/>
        <v>1490.1737891212083</v>
      </c>
      <c r="C563" s="17">
        <v>193.7</v>
      </c>
      <c r="D563" s="17"/>
      <c r="E563" s="216" t="s">
        <v>307</v>
      </c>
      <c r="F563" s="17"/>
      <c r="G563" s="17"/>
      <c r="H563" s="35">
        <v>55.858302778989916</v>
      </c>
      <c r="I563" s="18">
        <v>56.925658883047049</v>
      </c>
      <c r="J563" s="18">
        <v>7115.7073603808813</v>
      </c>
      <c r="K563" s="18">
        <v>0.60852649700034289</v>
      </c>
      <c r="L563" s="49">
        <v>29343122.493710436</v>
      </c>
      <c r="M563" s="19">
        <v>302974.93540227605</v>
      </c>
      <c r="N563" s="19">
        <v>411069.04166666669</v>
      </c>
      <c r="O563" s="50">
        <v>64.21612920442962</v>
      </c>
      <c r="P563" s="19">
        <v>29343122.493710436</v>
      </c>
      <c r="Q563" s="19">
        <v>302974.93540227605</v>
      </c>
      <c r="R563" s="19">
        <v>411069.04166666669</v>
      </c>
      <c r="S563" s="18">
        <v>64.21612920442962</v>
      </c>
      <c r="T563" s="49">
        <v>58686244.987420872</v>
      </c>
      <c r="U563" s="223"/>
      <c r="V563" s="104">
        <v>1</v>
      </c>
      <c r="W563" s="105">
        <v>1</v>
      </c>
      <c r="X563" s="105">
        <v>1</v>
      </c>
      <c r="Y563" s="105">
        <v>1</v>
      </c>
      <c r="Z563" s="105">
        <v>1</v>
      </c>
      <c r="AA563" s="106">
        <v>1</v>
      </c>
      <c r="AB563" s="105">
        <v>1</v>
      </c>
      <c r="AC563" s="105">
        <v>1</v>
      </c>
      <c r="AD563" s="105">
        <v>1</v>
      </c>
      <c r="AE563" s="111">
        <v>1</v>
      </c>
      <c r="AF563" s="224">
        <f t="shared" si="94"/>
        <v>85.518763796909482</v>
      </c>
      <c r="AG563" s="221"/>
      <c r="AH563" s="229"/>
      <c r="AI563" s="226"/>
      <c r="AJ563" s="60" t="str">
        <f>IF(head!$F$48="S460","a0","a")</f>
        <v>a</v>
      </c>
      <c r="AK563" s="60">
        <f t="shared" si="95"/>
        <v>0.21</v>
      </c>
      <c r="AL563" s="20">
        <f>IF(head!F$48="S235",235,IF(head!F$48="S275",275,IF(head!F$48="S355",355,IF(head!F$48="S420",420,460))))^0.5*head!$I$40*1000/(S563*3.1416*210000^0.5)</f>
        <v>0.59694149992213486</v>
      </c>
      <c r="AM563" s="20">
        <f t="shared" si="96"/>
        <v>0.71984843465646831</v>
      </c>
      <c r="AN563" s="20">
        <f t="shared" si="97"/>
        <v>0.89115034373066526</v>
      </c>
      <c r="AO563" s="21">
        <f>IF(head!F$48="S235",235,IF(head!F$48="S275",275,IF(head!F$48="S355",355,IF(head!F$48="S420",420,460))))*AN563*J563/1000</f>
        <v>1490.1737891212083</v>
      </c>
      <c r="AP563" s="45" t="str">
        <f t="shared" ref="AP563:AP624" si="98">A564</f>
        <v>HF CHS 193,7 x 14,2</v>
      </c>
    </row>
    <row r="564" spans="1:42">
      <c r="A564" s="16" t="s">
        <v>633</v>
      </c>
      <c r="B564" s="31">
        <f t="shared" si="93"/>
        <v>1673.2475593482509</v>
      </c>
      <c r="C564" s="17">
        <v>193.7</v>
      </c>
      <c r="D564" s="17"/>
      <c r="E564" s="216" t="s">
        <v>309</v>
      </c>
      <c r="F564" s="17"/>
      <c r="G564" s="17"/>
      <c r="H564" s="35">
        <v>62.859703290669948</v>
      </c>
      <c r="I564" s="18">
        <v>64.060844117880208</v>
      </c>
      <c r="J564" s="18">
        <v>8007.6055147350253</v>
      </c>
      <c r="K564" s="18">
        <v>0.60852649700034289</v>
      </c>
      <c r="L564" s="49">
        <v>32452713.145266533</v>
      </c>
      <c r="M564" s="19">
        <v>335082.22142763593</v>
      </c>
      <c r="N564" s="19">
        <v>458481.97933333338</v>
      </c>
      <c r="O564" s="50">
        <v>63.661104687242101</v>
      </c>
      <c r="P564" s="19">
        <v>32452713.145266533</v>
      </c>
      <c r="Q564" s="19">
        <v>335082.22142763593</v>
      </c>
      <c r="R564" s="19">
        <v>458481.97933333338</v>
      </c>
      <c r="S564" s="18">
        <v>63.661104687242101</v>
      </c>
      <c r="T564" s="49">
        <v>64905426.290533066</v>
      </c>
      <c r="U564" s="223"/>
      <c r="V564" s="104">
        <v>1</v>
      </c>
      <c r="W564" s="105">
        <v>1</v>
      </c>
      <c r="X564" s="105">
        <v>1</v>
      </c>
      <c r="Y564" s="105">
        <v>1</v>
      </c>
      <c r="Z564" s="105">
        <v>1</v>
      </c>
      <c r="AA564" s="106">
        <v>1</v>
      </c>
      <c r="AB564" s="105">
        <v>1</v>
      </c>
      <c r="AC564" s="105">
        <v>1</v>
      </c>
      <c r="AD564" s="105">
        <v>1</v>
      </c>
      <c r="AE564" s="111">
        <v>1</v>
      </c>
      <c r="AF564" s="224">
        <f t="shared" si="94"/>
        <v>75.993565851936111</v>
      </c>
      <c r="AG564" s="221"/>
      <c r="AH564" s="229"/>
      <c r="AI564" s="226"/>
      <c r="AJ564" s="60" t="str">
        <f>IF(head!$F$48="S460","a0","a")</f>
        <v>a</v>
      </c>
      <c r="AK564" s="60">
        <f t="shared" si="95"/>
        <v>0.21</v>
      </c>
      <c r="AL564" s="20">
        <f>IF(head!F$48="S235",235,IF(head!F$48="S275",275,IF(head!F$48="S355",355,IF(head!F$48="S420",420,460))))^0.5*head!$I$40*1000/(S564*3.1416*210000^0.5)</f>
        <v>0.60214588915495126</v>
      </c>
      <c r="AM564" s="20">
        <f t="shared" si="96"/>
        <v>0.7235151542743733</v>
      </c>
      <c r="AN564" s="20">
        <f t="shared" si="97"/>
        <v>0.88917996361124862</v>
      </c>
      <c r="AO564" s="21">
        <f>IF(head!F$48="S235",235,IF(head!F$48="S275",275,IF(head!F$48="S355",355,IF(head!F$48="S420",420,460))))*AN564*J564/1000</f>
        <v>1673.2475593482509</v>
      </c>
      <c r="AP564" s="45" t="str">
        <f t="shared" si="98"/>
        <v>HF CHS 193,7 x 16</v>
      </c>
    </row>
    <row r="565" spans="1:42">
      <c r="A565" s="16" t="s">
        <v>641</v>
      </c>
      <c r="B565" s="31">
        <f t="shared" si="93"/>
        <v>1861.9892844944957</v>
      </c>
      <c r="C565" s="17">
        <v>193.7</v>
      </c>
      <c r="D565" s="17"/>
      <c r="E565" s="216" t="s">
        <v>311</v>
      </c>
      <c r="F565" s="17"/>
      <c r="G565" s="17"/>
      <c r="H565" s="35">
        <v>70.117583426589007</v>
      </c>
      <c r="I565" s="18">
        <v>71.457409861491982</v>
      </c>
      <c r="J565" s="18">
        <v>8932.1762326864991</v>
      </c>
      <c r="K565" s="18">
        <v>0.60852649700034289</v>
      </c>
      <c r="L565" s="49">
        <v>35542569.543277085</v>
      </c>
      <c r="M565" s="19">
        <v>366985.74644581409</v>
      </c>
      <c r="N565" s="19">
        <v>506601.97333333333</v>
      </c>
      <c r="O565" s="50">
        <v>63.08059329143947</v>
      </c>
      <c r="P565" s="19">
        <v>35542569.543277085</v>
      </c>
      <c r="Q565" s="19">
        <v>366985.74644581409</v>
      </c>
      <c r="R565" s="19">
        <v>506601.97333333333</v>
      </c>
      <c r="S565" s="18">
        <v>63.08059329143947</v>
      </c>
      <c r="T565" s="49">
        <v>71085139.08655417</v>
      </c>
      <c r="U565" s="223"/>
      <c r="V565" s="104">
        <v>1</v>
      </c>
      <c r="W565" s="105">
        <v>1</v>
      </c>
      <c r="X565" s="105">
        <v>1</v>
      </c>
      <c r="Y565" s="105">
        <v>1</v>
      </c>
      <c r="Z565" s="105">
        <v>1</v>
      </c>
      <c r="AA565" s="106">
        <v>1</v>
      </c>
      <c r="AB565" s="105">
        <v>1</v>
      </c>
      <c r="AC565" s="105">
        <v>1</v>
      </c>
      <c r="AD565" s="105">
        <v>1</v>
      </c>
      <c r="AE565" s="111">
        <v>1</v>
      </c>
      <c r="AF565" s="224">
        <f t="shared" si="94"/>
        <v>68.127462014631405</v>
      </c>
      <c r="AG565" s="221"/>
      <c r="AH565" s="229"/>
      <c r="AI565" s="226"/>
      <c r="AJ565" s="60" t="str">
        <f>IF(head!$F$48="S460","a0","a")</f>
        <v>a</v>
      </c>
      <c r="AK565" s="60">
        <f t="shared" si="95"/>
        <v>0.21</v>
      </c>
      <c r="AL565" s="20">
        <f>IF(head!F$48="S235",235,IF(head!F$48="S275",275,IF(head!F$48="S355",355,IF(head!F$48="S420",420,460))))^0.5*head!$I$40*1000/(S565*3.1416*210000^0.5)</f>
        <v>0.60768725350095842</v>
      </c>
      <c r="AM565" s="20">
        <f t="shared" si="96"/>
        <v>0.72744906065136972</v>
      </c>
      <c r="AN565" s="20">
        <f t="shared" si="97"/>
        <v>0.88705803054227295</v>
      </c>
      <c r="AO565" s="21">
        <f>IF(head!F$48="S235",235,IF(head!F$48="S275",275,IF(head!F$48="S355",355,IF(head!F$48="S420",420,460))))*AN565*J565/1000</f>
        <v>1861.9892844944957</v>
      </c>
      <c r="AP565" s="45" t="str">
        <f t="shared" si="98"/>
        <v>HF CHS 193,7 x 20</v>
      </c>
    </row>
    <row r="566" spans="1:42">
      <c r="A566" s="16" t="s">
        <v>652</v>
      </c>
      <c r="B566" s="31">
        <f t="shared" si="93"/>
        <v>2262.6702001437334</v>
      </c>
      <c r="C566" s="17">
        <v>193.7</v>
      </c>
      <c r="D566" s="17"/>
      <c r="E566" s="216" t="s">
        <v>315</v>
      </c>
      <c r="F566" s="17"/>
      <c r="G566" s="17"/>
      <c r="H566" s="35">
        <v>85.674059096781889</v>
      </c>
      <c r="I566" s="18">
        <v>87.311143028567528</v>
      </c>
      <c r="J566" s="18">
        <v>10913.892878570941</v>
      </c>
      <c r="K566" s="18">
        <v>0.60852649700034289</v>
      </c>
      <c r="L566" s="49">
        <v>41707018.722109795</v>
      </c>
      <c r="M566" s="19">
        <v>430635.19589168613</v>
      </c>
      <c r="N566" s="19">
        <v>606100.46666666667</v>
      </c>
      <c r="O566" s="50">
        <v>61.817968666076361</v>
      </c>
      <c r="P566" s="19">
        <v>41707018.722109795</v>
      </c>
      <c r="Q566" s="19">
        <v>430635.19589168613</v>
      </c>
      <c r="R566" s="19">
        <v>606100.46666666667</v>
      </c>
      <c r="S566" s="18">
        <v>61.817968666076361</v>
      </c>
      <c r="T566" s="49">
        <v>83414037.444219589</v>
      </c>
      <c r="U566" s="223"/>
      <c r="V566" s="104">
        <v>1</v>
      </c>
      <c r="W566" s="105">
        <v>1</v>
      </c>
      <c r="X566" s="105">
        <v>1</v>
      </c>
      <c r="Y566" s="105">
        <v>1</v>
      </c>
      <c r="Z566" s="105">
        <v>1</v>
      </c>
      <c r="AA566" s="106">
        <v>1</v>
      </c>
      <c r="AB566" s="105">
        <v>1</v>
      </c>
      <c r="AC566" s="105">
        <v>1</v>
      </c>
      <c r="AD566" s="105">
        <v>1</v>
      </c>
      <c r="AE566" s="111">
        <v>1</v>
      </c>
      <c r="AF566" s="224">
        <f t="shared" si="94"/>
        <v>55.757052389176735</v>
      </c>
      <c r="AG566" s="221"/>
      <c r="AH566" s="229"/>
      <c r="AI566" s="226"/>
      <c r="AJ566" s="60" t="str">
        <f>IF(head!$F$48="S460","a0","a")</f>
        <v>a</v>
      </c>
      <c r="AK566" s="60">
        <f t="shared" si="95"/>
        <v>0.21</v>
      </c>
      <c r="AL566" s="20">
        <f>IF(head!F$48="S235",235,IF(head!F$48="S275",275,IF(head!F$48="S355",355,IF(head!F$48="S420",420,460))))^0.5*head!$I$40*1000/(S566*3.1416*210000^0.5)</f>
        <v>0.62009919306070393</v>
      </c>
      <c r="AM566" s="20">
        <f t="shared" si="96"/>
        <v>0.73637191988864203</v>
      </c>
      <c r="AN566" s="20">
        <f t="shared" si="97"/>
        <v>0.88221351790101132</v>
      </c>
      <c r="AO566" s="21">
        <f>IF(head!F$48="S235",235,IF(head!F$48="S275",275,IF(head!F$48="S355",355,IF(head!F$48="S420",420,460))))*AN566*J566/1000</f>
        <v>2262.6702001437334</v>
      </c>
      <c r="AP566" s="45" t="str">
        <f t="shared" si="98"/>
        <v>HF CHS 219,1 x 5</v>
      </c>
    </row>
    <row r="567" spans="1:42">
      <c r="A567" s="16" t="s">
        <v>123</v>
      </c>
      <c r="B567" s="31">
        <f t="shared" si="93"/>
        <v>728.92550581274111</v>
      </c>
      <c r="C567" s="17">
        <v>219.1</v>
      </c>
      <c r="D567" s="17"/>
      <c r="E567" s="216">
        <v>5</v>
      </c>
      <c r="F567" s="17"/>
      <c r="G567" s="17"/>
      <c r="H567" s="35">
        <v>26.400138244992807</v>
      </c>
      <c r="I567" s="18">
        <v>26.904599485342988</v>
      </c>
      <c r="J567" s="18">
        <v>3363.0749356678734</v>
      </c>
      <c r="K567" s="18">
        <v>0.68832295040152358</v>
      </c>
      <c r="L567" s="49">
        <v>19280428.733154193</v>
      </c>
      <c r="M567" s="19">
        <v>175996.6109826946</v>
      </c>
      <c r="N567" s="19">
        <v>229235.71666666679</v>
      </c>
      <c r="O567" s="50">
        <v>75.716419949704431</v>
      </c>
      <c r="P567" s="19">
        <v>19280428.733154193</v>
      </c>
      <c r="Q567" s="19">
        <v>175996.6109826946</v>
      </c>
      <c r="R567" s="19">
        <v>229235.71666666679</v>
      </c>
      <c r="S567" s="18">
        <v>75.716419949704431</v>
      </c>
      <c r="T567" s="49">
        <v>38560857.466308385</v>
      </c>
      <c r="U567" s="223"/>
      <c r="V567" s="104">
        <v>1</v>
      </c>
      <c r="W567" s="105">
        <v>2</v>
      </c>
      <c r="X567" s="105">
        <v>2</v>
      </c>
      <c r="Y567" s="105">
        <v>3</v>
      </c>
      <c r="Z567" s="105">
        <v>3</v>
      </c>
      <c r="AA567" s="106">
        <v>2</v>
      </c>
      <c r="AB567" s="105">
        <v>3</v>
      </c>
      <c r="AC567" s="105">
        <v>4</v>
      </c>
      <c r="AD567" s="105">
        <v>4</v>
      </c>
      <c r="AE567" s="111">
        <v>4</v>
      </c>
      <c r="AF567" s="92">
        <f t="shared" si="94"/>
        <v>204.67071461933674</v>
      </c>
      <c r="AG567" s="93"/>
      <c r="AH567" s="94"/>
      <c r="AI567" s="95"/>
      <c r="AJ567" s="60" t="str">
        <f>IF(head!$F$48="S460","a0","a")</f>
        <v>a</v>
      </c>
      <c r="AK567" s="60">
        <f t="shared" si="95"/>
        <v>0.21</v>
      </c>
      <c r="AL567" s="20">
        <f>IF(head!F$48="S235",235,IF(head!F$48="S275",275,IF(head!F$48="S355",355,IF(head!F$48="S420",420,460))))^0.5*head!$I$40*1000/(S567*3.1416*210000^0.5)</f>
        <v>0.50627423367281732</v>
      </c>
      <c r="AM567" s="20">
        <f t="shared" si="96"/>
        <v>0.66031559437614507</v>
      </c>
      <c r="AN567" s="20">
        <f t="shared" si="97"/>
        <v>0.92231387119447339</v>
      </c>
      <c r="AO567" s="21">
        <f>IF(head!F$48="S235",235,IF(head!F$48="S275",275,IF(head!F$48="S355",355,IF(head!F$48="S420",420,460))))*AN567*J567/1000</f>
        <v>728.92550581274111</v>
      </c>
      <c r="AP567" s="45" t="str">
        <f t="shared" si="98"/>
        <v>HF CHS 219,1 x 5,6</v>
      </c>
    </row>
    <row r="568" spans="1:42">
      <c r="A568" s="16" t="s">
        <v>557</v>
      </c>
      <c r="B568" s="31">
        <f t="shared" si="93"/>
        <v>813.72383272147692</v>
      </c>
      <c r="C568" s="17">
        <v>219.1</v>
      </c>
      <c r="D568" s="17"/>
      <c r="E568" s="216">
        <v>5.6</v>
      </c>
      <c r="F568" s="17"/>
      <c r="G568" s="17"/>
      <c r="H568" s="35">
        <v>29.485292186560823</v>
      </c>
      <c r="I568" s="18">
        <v>30.048705413055615</v>
      </c>
      <c r="J568" s="18">
        <v>3756.0881766319521</v>
      </c>
      <c r="K568" s="18">
        <v>0.68832295040152358</v>
      </c>
      <c r="L568" s="49">
        <v>21416092.651812624</v>
      </c>
      <c r="M568" s="19">
        <v>195491.48929085006</v>
      </c>
      <c r="N568" s="19">
        <v>255319.13866666643</v>
      </c>
      <c r="O568" s="50">
        <v>75.509610315508851</v>
      </c>
      <c r="P568" s="19">
        <v>21416092.651812624</v>
      </c>
      <c r="Q568" s="19">
        <v>195491.48929085006</v>
      </c>
      <c r="R568" s="19">
        <v>255319.13866666643</v>
      </c>
      <c r="S568" s="18">
        <v>75.509610315508851</v>
      </c>
      <c r="T568" s="49">
        <v>42832185.303625248</v>
      </c>
      <c r="U568" s="223"/>
      <c r="V568" s="104">
        <v>1</v>
      </c>
      <c r="W568" s="105">
        <v>1</v>
      </c>
      <c r="X568" s="105">
        <v>2</v>
      </c>
      <c r="Y568" s="105">
        <v>2</v>
      </c>
      <c r="Z568" s="105">
        <v>3</v>
      </c>
      <c r="AA568" s="106">
        <v>2</v>
      </c>
      <c r="AB568" s="105">
        <v>2</v>
      </c>
      <c r="AC568" s="105">
        <v>3</v>
      </c>
      <c r="AD568" s="105">
        <v>4</v>
      </c>
      <c r="AE568" s="111">
        <v>4</v>
      </c>
      <c r="AF568" s="224">
        <f t="shared" si="94"/>
        <v>183.25526932084327</v>
      </c>
      <c r="AG568" s="221"/>
      <c r="AH568" s="229"/>
      <c r="AI568" s="226"/>
      <c r="AJ568" s="60" t="str">
        <f>IF(head!$F$48="S460","a0","a")</f>
        <v>a</v>
      </c>
      <c r="AK568" s="60">
        <f t="shared" si="95"/>
        <v>0.21</v>
      </c>
      <c r="AL568" s="20">
        <f>IF(head!F$48="S235",235,IF(head!F$48="S275",275,IF(head!F$48="S355",355,IF(head!F$48="S420",420,460))))^0.5*head!$I$40*1000/(S568*3.1416*210000^0.5)</f>
        <v>0.50766084378285548</v>
      </c>
      <c r="AM568" s="20">
        <f t="shared" si="96"/>
        <v>0.66116415475236023</v>
      </c>
      <c r="AN568" s="20">
        <f t="shared" si="97"/>
        <v>0.92187788052152775</v>
      </c>
      <c r="AO568" s="21">
        <f>IF(head!F$48="S235",235,IF(head!F$48="S275",275,IF(head!F$48="S355",355,IF(head!F$48="S420",420,460))))*AN568*J568/1000</f>
        <v>813.72383272147692</v>
      </c>
      <c r="AP568" s="45" t="str">
        <f t="shared" si="98"/>
        <v>HF CHS 219,1 x 6,3</v>
      </c>
    </row>
    <row r="569" spans="1:42">
      <c r="A569" s="16" t="s">
        <v>565</v>
      </c>
      <c r="B569" s="31">
        <f t="shared" si="93"/>
        <v>911.93167097817479</v>
      </c>
      <c r="C569" s="17">
        <v>219.1</v>
      </c>
      <c r="D569" s="17"/>
      <c r="E569" s="216" t="s">
        <v>297</v>
      </c>
      <c r="F569" s="17"/>
      <c r="G569" s="17"/>
      <c r="H569" s="35">
        <v>33.062196484602651</v>
      </c>
      <c r="I569" s="18">
        <v>33.693958200868941</v>
      </c>
      <c r="J569" s="18">
        <v>4211.7447751086183</v>
      </c>
      <c r="K569" s="18">
        <v>0.68832295040152358</v>
      </c>
      <c r="L569" s="49">
        <v>23861392.58337234</v>
      </c>
      <c r="M569" s="19">
        <v>217812.80313438925</v>
      </c>
      <c r="N569" s="19">
        <v>285371.54099999985</v>
      </c>
      <c r="O569" s="50">
        <v>75.26912547651925</v>
      </c>
      <c r="P569" s="19">
        <v>23861392.58337234</v>
      </c>
      <c r="Q569" s="19">
        <v>217812.80313438925</v>
      </c>
      <c r="R569" s="19">
        <v>285371.54099999985</v>
      </c>
      <c r="S569" s="18">
        <v>75.26912547651925</v>
      </c>
      <c r="T569" s="49">
        <v>47722785.166744679</v>
      </c>
      <c r="U569" s="223"/>
      <c r="V569" s="104">
        <v>1</v>
      </c>
      <c r="W569" s="105">
        <v>1</v>
      </c>
      <c r="X569" s="105">
        <v>2</v>
      </c>
      <c r="Y569" s="105">
        <v>2</v>
      </c>
      <c r="Z569" s="105">
        <v>2</v>
      </c>
      <c r="AA569" s="106">
        <v>1</v>
      </c>
      <c r="AB569" s="105">
        <v>2</v>
      </c>
      <c r="AC569" s="105">
        <v>3</v>
      </c>
      <c r="AD569" s="105">
        <v>3</v>
      </c>
      <c r="AE569" s="111">
        <v>4</v>
      </c>
      <c r="AF569" s="224">
        <f t="shared" si="94"/>
        <v>163.42940685045951</v>
      </c>
      <c r="AG569" s="221"/>
      <c r="AH569" s="229"/>
      <c r="AI569" s="226"/>
      <c r="AJ569" s="60" t="str">
        <f>IF(head!$F$48="S460","a0","a")</f>
        <v>a</v>
      </c>
      <c r="AK569" s="60">
        <f t="shared" si="95"/>
        <v>0.21</v>
      </c>
      <c r="AL569" s="20">
        <f>IF(head!F$48="S235",235,IF(head!F$48="S275",275,IF(head!F$48="S355",355,IF(head!F$48="S420",420,460))))^0.5*head!$I$40*1000/(S569*3.1416*210000^0.5)</f>
        <v>0.5092828200647046</v>
      </c>
      <c r="AM569" s="20">
        <f t="shared" si="96"/>
        <v>0.66215919151332314</v>
      </c>
      <c r="AN569" s="20">
        <f t="shared" si="97"/>
        <v>0.92136644294518277</v>
      </c>
      <c r="AO569" s="21">
        <f>IF(head!F$48="S235",235,IF(head!F$48="S275",275,IF(head!F$48="S355",355,IF(head!F$48="S420",420,460))))*AN569*J569/1000</f>
        <v>911.93167097817479</v>
      </c>
      <c r="AP569" s="45" t="str">
        <f t="shared" si="98"/>
        <v>HF CHS 219,1 x 7,1</v>
      </c>
    </row>
    <row r="570" spans="1:42">
      <c r="A570" s="16" t="s">
        <v>580</v>
      </c>
      <c r="B570" s="31">
        <f t="shared" si="93"/>
        <v>1023.2152579179138</v>
      </c>
      <c r="C570" s="17">
        <v>219.1</v>
      </c>
      <c r="D570" s="17"/>
      <c r="E570" s="216" t="s">
        <v>299</v>
      </c>
      <c r="F570" s="17"/>
      <c r="G570" s="17"/>
      <c r="H570" s="35">
        <v>37.120493308139324</v>
      </c>
      <c r="I570" s="18">
        <v>37.829802097466825</v>
      </c>
      <c r="J570" s="18">
        <v>4728.7252621833532</v>
      </c>
      <c r="K570" s="18">
        <v>0.68832295040152358</v>
      </c>
      <c r="L570" s="49">
        <v>26595775.403004412</v>
      </c>
      <c r="M570" s="19">
        <v>242772.93841172446</v>
      </c>
      <c r="N570" s="19">
        <v>319221.70366666652</v>
      </c>
      <c r="O570" s="50">
        <v>74.995341521990554</v>
      </c>
      <c r="P570" s="19">
        <v>26595775.403004412</v>
      </c>
      <c r="Q570" s="19">
        <v>242772.93841172446</v>
      </c>
      <c r="R570" s="19">
        <v>319221.70366666652</v>
      </c>
      <c r="S570" s="18">
        <v>74.995341521990554</v>
      </c>
      <c r="T570" s="49">
        <v>53191550.806008823</v>
      </c>
      <c r="U570" s="223"/>
      <c r="V570" s="104">
        <v>1</v>
      </c>
      <c r="W570" s="105">
        <v>1</v>
      </c>
      <c r="X570" s="105">
        <v>1</v>
      </c>
      <c r="Y570" s="105">
        <v>2</v>
      </c>
      <c r="Z570" s="105">
        <v>2</v>
      </c>
      <c r="AA570" s="106">
        <v>1</v>
      </c>
      <c r="AB570" s="105">
        <v>1</v>
      </c>
      <c r="AC570" s="105">
        <v>2</v>
      </c>
      <c r="AD570" s="105">
        <v>3</v>
      </c>
      <c r="AE570" s="111">
        <v>3</v>
      </c>
      <c r="AF570" s="224">
        <f t="shared" si="94"/>
        <v>145.56205155461078</v>
      </c>
      <c r="AG570" s="221"/>
      <c r="AH570" s="229"/>
      <c r="AI570" s="226"/>
      <c r="AJ570" s="60" t="str">
        <f>IF(head!$F$48="S460","a0","a")</f>
        <v>a</v>
      </c>
      <c r="AK570" s="60">
        <f t="shared" si="95"/>
        <v>0.21</v>
      </c>
      <c r="AL570" s="20">
        <f>IF(head!F$48="S235",235,IF(head!F$48="S275",275,IF(head!F$48="S355",355,IF(head!F$48="S420",420,460))))^0.5*head!$I$40*1000/(S570*3.1416*210000^0.5)</f>
        <v>0.51114204840637378</v>
      </c>
      <c r="AM570" s="20">
        <f t="shared" si="96"/>
        <v>0.6633030119072012</v>
      </c>
      <c r="AN570" s="20">
        <f t="shared" si="97"/>
        <v>0.92077827302053428</v>
      </c>
      <c r="AO570" s="21">
        <f>IF(head!F$48="S235",235,IF(head!F$48="S275",275,IF(head!F$48="S355",355,IF(head!F$48="S420",420,460))))*AN570*J570/1000</f>
        <v>1023.2152579179138</v>
      </c>
      <c r="AP570" s="45" t="str">
        <f t="shared" si="98"/>
        <v>HF CHS 219,1 x 8</v>
      </c>
    </row>
    <row r="571" spans="1:42">
      <c r="A571" s="16" t="s">
        <v>593</v>
      </c>
      <c r="B571" s="31">
        <f t="shared" si="93"/>
        <v>1147.193305077642</v>
      </c>
      <c r="C571" s="17">
        <v>219.1</v>
      </c>
      <c r="D571" s="17"/>
      <c r="E571" s="216" t="s">
        <v>301</v>
      </c>
      <c r="F571" s="17"/>
      <c r="G571" s="17"/>
      <c r="H571" s="35">
        <v>41.64834513605215</v>
      </c>
      <c r="I571" s="18">
        <v>42.444173387059514</v>
      </c>
      <c r="J571" s="18">
        <v>5305.52167338244</v>
      </c>
      <c r="K571" s="18">
        <v>0.68832295040152358</v>
      </c>
      <c r="L571" s="49">
        <v>29596328.734698702</v>
      </c>
      <c r="M571" s="19">
        <v>270162.74518209678</v>
      </c>
      <c r="N571" s="19">
        <v>356676.3466666665</v>
      </c>
      <c r="O571" s="50">
        <v>74.688695597125019</v>
      </c>
      <c r="P571" s="19">
        <v>29596328.734698702</v>
      </c>
      <c r="Q571" s="19">
        <v>270162.74518209678</v>
      </c>
      <c r="R571" s="19">
        <v>356676.3466666665</v>
      </c>
      <c r="S571" s="18">
        <v>74.688695597125019</v>
      </c>
      <c r="T571" s="49">
        <v>59192657.469397403</v>
      </c>
      <c r="U571" s="223"/>
      <c r="V571" s="104">
        <v>1</v>
      </c>
      <c r="W571" s="105">
        <v>1</v>
      </c>
      <c r="X571" s="105">
        <v>1</v>
      </c>
      <c r="Y571" s="105">
        <v>1</v>
      </c>
      <c r="Z571" s="105">
        <v>2</v>
      </c>
      <c r="AA571" s="106">
        <v>1</v>
      </c>
      <c r="AB571" s="105">
        <v>1</v>
      </c>
      <c r="AC571" s="105">
        <v>2</v>
      </c>
      <c r="AD571" s="105">
        <v>2</v>
      </c>
      <c r="AE571" s="111">
        <v>3</v>
      </c>
      <c r="AF571" s="224">
        <f t="shared" si="94"/>
        <v>129.73709142586458</v>
      </c>
      <c r="AG571" s="221"/>
      <c r="AH571" s="229"/>
      <c r="AI571" s="226"/>
      <c r="AJ571" s="60" t="str">
        <f>IF(head!$F$48="S460","a0","a")</f>
        <v>a</v>
      </c>
      <c r="AK571" s="60">
        <f t="shared" si="95"/>
        <v>0.21</v>
      </c>
      <c r="AL571" s="20">
        <f>IF(head!F$48="S235",235,IF(head!F$48="S275",275,IF(head!F$48="S355",355,IF(head!F$48="S420",420,460))))^0.5*head!$I$40*1000/(S571*3.1416*210000^0.5)</f>
        <v>0.51324062068586163</v>
      </c>
      <c r="AM571" s="20">
        <f t="shared" si="96"/>
        <v>0.66459823253301964</v>
      </c>
      <c r="AN571" s="20">
        <f t="shared" si="97"/>
        <v>0.9201119021187677</v>
      </c>
      <c r="AO571" s="21">
        <f>IF(head!F$48="S235",235,IF(head!F$48="S275",275,IF(head!F$48="S355",355,IF(head!F$48="S420",420,460))))*AN571*J571/1000</f>
        <v>1147.193305077642</v>
      </c>
      <c r="AP571" s="45" t="str">
        <f t="shared" si="98"/>
        <v>HF CHS 219,1 x 8,8</v>
      </c>
    </row>
    <row r="572" spans="1:42">
      <c r="A572" s="16" t="s">
        <v>602</v>
      </c>
      <c r="B572" s="31">
        <f t="shared" si="93"/>
        <v>1256.315428911618</v>
      </c>
      <c r="C572" s="17">
        <v>219.1</v>
      </c>
      <c r="D572" s="17"/>
      <c r="E572" s="216" t="s">
        <v>303</v>
      </c>
      <c r="F572" s="17"/>
      <c r="G572" s="17"/>
      <c r="H572" s="35">
        <v>45.639562673249394</v>
      </c>
      <c r="I572" s="18">
        <v>46.511656227515303</v>
      </c>
      <c r="J572" s="18">
        <v>5813.9570284394131</v>
      </c>
      <c r="K572" s="18">
        <v>0.68832295040152358</v>
      </c>
      <c r="L572" s="49">
        <v>32197352.453522049</v>
      </c>
      <c r="M572" s="19">
        <v>293905.54498879093</v>
      </c>
      <c r="N572" s="19">
        <v>389416.74933333322</v>
      </c>
      <c r="O572" s="50">
        <v>74.41734508835961</v>
      </c>
      <c r="P572" s="19">
        <v>32197352.453522049</v>
      </c>
      <c r="Q572" s="19">
        <v>293905.54498879093</v>
      </c>
      <c r="R572" s="19">
        <v>389416.74933333322</v>
      </c>
      <c r="S572" s="18">
        <v>74.41734508835961</v>
      </c>
      <c r="T572" s="49">
        <v>64394704.907044098</v>
      </c>
      <c r="U572" s="223"/>
      <c r="V572" s="104">
        <v>1</v>
      </c>
      <c r="W572" s="105">
        <v>1</v>
      </c>
      <c r="X572" s="105">
        <v>1</v>
      </c>
      <c r="Y572" s="105">
        <v>1</v>
      </c>
      <c r="Z572" s="105">
        <v>1</v>
      </c>
      <c r="AA572" s="106">
        <v>1</v>
      </c>
      <c r="AB572" s="105">
        <v>1</v>
      </c>
      <c r="AC572" s="105">
        <v>2</v>
      </c>
      <c r="AD572" s="105">
        <v>2</v>
      </c>
      <c r="AE572" s="111">
        <v>2</v>
      </c>
      <c r="AF572" s="224">
        <f t="shared" si="94"/>
        <v>118.39147538148967</v>
      </c>
      <c r="AG572" s="221"/>
      <c r="AH572" s="229"/>
      <c r="AI572" s="226"/>
      <c r="AJ572" s="60" t="str">
        <f>IF(head!$F$48="S460","a0","a")</f>
        <v>a</v>
      </c>
      <c r="AK572" s="60">
        <f t="shared" si="95"/>
        <v>0.21</v>
      </c>
      <c r="AL572" s="20">
        <f>IF(head!F$48="S235",235,IF(head!F$48="S275",275,IF(head!F$48="S355",355,IF(head!F$48="S420",420,460))))^0.5*head!$I$40*1000/(S572*3.1416*210000^0.5)</f>
        <v>0.51511206750214922</v>
      </c>
      <c r="AM572" s="20">
        <f t="shared" si="96"/>
        <v>0.66575698813089501</v>
      </c>
      <c r="AN572" s="20">
        <f t="shared" si="97"/>
        <v>0.91951541361607725</v>
      </c>
      <c r="AO572" s="21">
        <f>IF(head!F$48="S235",235,IF(head!F$48="S275",275,IF(head!F$48="S355",355,IF(head!F$48="S420",420,460))))*AN572*J572/1000</f>
        <v>1256.315428911618</v>
      </c>
      <c r="AP572" s="45" t="str">
        <f t="shared" si="98"/>
        <v>HF CHS 219,1 x 10</v>
      </c>
    </row>
    <row r="573" spans="1:42">
      <c r="A573" s="16" t="s">
        <v>616</v>
      </c>
      <c r="B573" s="31">
        <f t="shared" si="93"/>
        <v>1418.0923667378661</v>
      </c>
      <c r="C573" s="17">
        <v>219.1</v>
      </c>
      <c r="D573" s="17"/>
      <c r="E573" s="216" t="s">
        <v>305</v>
      </c>
      <c r="F573" s="17"/>
      <c r="G573" s="17"/>
      <c r="H573" s="35">
        <v>51.567201373451617</v>
      </c>
      <c r="I573" s="18">
        <v>52.552561909250052</v>
      </c>
      <c r="J573" s="18">
        <v>6569.0702386562571</v>
      </c>
      <c r="K573" s="18">
        <v>0.68832295040152358</v>
      </c>
      <c r="L573" s="49">
        <v>35984389.618160978</v>
      </c>
      <c r="M573" s="19">
        <v>328474.57433282502</v>
      </c>
      <c r="N573" s="19">
        <v>437561.43333333329</v>
      </c>
      <c r="O573" s="50">
        <v>74.012507388954205</v>
      </c>
      <c r="P573" s="19">
        <v>35984389.618160978</v>
      </c>
      <c r="Q573" s="19">
        <v>328474.57433282502</v>
      </c>
      <c r="R573" s="19">
        <v>437561.43333333329</v>
      </c>
      <c r="S573" s="18">
        <v>74.012507388954205</v>
      </c>
      <c r="T573" s="49">
        <v>71968779.236321956</v>
      </c>
      <c r="U573" s="223"/>
      <c r="V573" s="104">
        <v>1</v>
      </c>
      <c r="W573" s="105">
        <v>1</v>
      </c>
      <c r="X573" s="105">
        <v>1</v>
      </c>
      <c r="Y573" s="105">
        <v>1</v>
      </c>
      <c r="Z573" s="105">
        <v>1</v>
      </c>
      <c r="AA573" s="106">
        <v>1</v>
      </c>
      <c r="AB573" s="105">
        <v>1</v>
      </c>
      <c r="AC573" s="105">
        <v>1</v>
      </c>
      <c r="AD573" s="105">
        <v>2</v>
      </c>
      <c r="AE573" s="111">
        <v>2</v>
      </c>
      <c r="AF573" s="224">
        <f t="shared" si="94"/>
        <v>104.78240076518412</v>
      </c>
      <c r="AG573" s="221"/>
      <c r="AH573" s="229"/>
      <c r="AI573" s="226"/>
      <c r="AJ573" s="60" t="str">
        <f>IF(head!$F$48="S460","a0","a")</f>
        <v>a</v>
      </c>
      <c r="AK573" s="60">
        <f t="shared" si="95"/>
        <v>0.21</v>
      </c>
      <c r="AL573" s="20">
        <f>IF(head!F$48="S235",235,IF(head!F$48="S275",275,IF(head!F$48="S355",355,IF(head!F$48="S420",420,460))))^0.5*head!$I$40*1000/(S573*3.1416*210000^0.5)</f>
        <v>0.51792965593011075</v>
      </c>
      <c r="AM573" s="20">
        <f t="shared" si="96"/>
        <v>0.66750817811860308</v>
      </c>
      <c r="AN573" s="20">
        <f t="shared" si="97"/>
        <v>0.91861334768955616</v>
      </c>
      <c r="AO573" s="21">
        <f>IF(head!F$48="S235",235,IF(head!F$48="S275",275,IF(head!F$48="S355",355,IF(head!F$48="S420",420,460))))*AN573*J573/1000</f>
        <v>1418.0923667378661</v>
      </c>
      <c r="AP573" s="45" t="str">
        <f t="shared" si="98"/>
        <v>HF CHS 219,1 x 12,5</v>
      </c>
    </row>
    <row r="574" spans="1:42">
      <c r="A574" s="16" t="s">
        <v>634</v>
      </c>
      <c r="B574" s="31">
        <f t="shared" si="93"/>
        <v>1747.7852471251449</v>
      </c>
      <c r="C574" s="17">
        <v>219.1</v>
      </c>
      <c r="D574" s="17"/>
      <c r="E574" s="216" t="s">
        <v>307</v>
      </c>
      <c r="F574" s="17"/>
      <c r="G574" s="17"/>
      <c r="H574" s="35">
        <v>63.688329768980779</v>
      </c>
      <c r="I574" s="18">
        <v>64.905304223165132</v>
      </c>
      <c r="J574" s="18">
        <v>8113.1630278956409</v>
      </c>
      <c r="K574" s="18">
        <v>0.68832295040152358</v>
      </c>
      <c r="L574" s="49">
        <v>43445795.326759242</v>
      </c>
      <c r="M574" s="19">
        <v>396584.16546562524</v>
      </c>
      <c r="N574" s="19">
        <v>534195.54166666674</v>
      </c>
      <c r="O574" s="50">
        <v>73.177703229877338</v>
      </c>
      <c r="P574" s="19">
        <v>43445795.326759242</v>
      </c>
      <c r="Q574" s="19">
        <v>396584.16546562524</v>
      </c>
      <c r="R574" s="19">
        <v>534195.54166666674</v>
      </c>
      <c r="S574" s="18">
        <v>73.177703229877338</v>
      </c>
      <c r="T574" s="49">
        <v>86891590.653518483</v>
      </c>
      <c r="U574" s="223"/>
      <c r="V574" s="104">
        <v>1</v>
      </c>
      <c r="W574" s="105">
        <v>1</v>
      </c>
      <c r="X574" s="105">
        <v>1</v>
      </c>
      <c r="Y574" s="105">
        <v>1</v>
      </c>
      <c r="Z574" s="105">
        <v>1</v>
      </c>
      <c r="AA574" s="106">
        <v>1</v>
      </c>
      <c r="AB574" s="105">
        <v>1</v>
      </c>
      <c r="AC574" s="105">
        <v>1</v>
      </c>
      <c r="AD574" s="105">
        <v>1</v>
      </c>
      <c r="AE574" s="111">
        <v>1</v>
      </c>
      <c r="AF574" s="224">
        <f t="shared" si="94"/>
        <v>84.840271055179088</v>
      </c>
      <c r="AG574" s="221"/>
      <c r="AH574" s="229"/>
      <c r="AI574" s="226"/>
      <c r="AJ574" s="60" t="str">
        <f>IF(head!$F$48="S460","a0","a")</f>
        <v>a</v>
      </c>
      <c r="AK574" s="60">
        <f t="shared" si="95"/>
        <v>0.21</v>
      </c>
      <c r="AL574" s="20">
        <f>IF(head!F$48="S235",235,IF(head!F$48="S275",275,IF(head!F$48="S355",355,IF(head!F$48="S420",420,460))))^0.5*head!$I$40*1000/(S574*3.1416*210000^0.5)</f>
        <v>0.52383814733932432</v>
      </c>
      <c r="AM574" s="20">
        <f t="shared" si="96"/>
        <v>0.67120620777457685</v>
      </c>
      <c r="AN574" s="20">
        <f t="shared" si="97"/>
        <v>0.91670585254452142</v>
      </c>
      <c r="AO574" s="21">
        <f>IF(head!F$48="S235",235,IF(head!F$48="S275",275,IF(head!F$48="S355",355,IF(head!F$48="S420",420,460))))*AN574*J574/1000</f>
        <v>1747.7852471251449</v>
      </c>
      <c r="AP574" s="45" t="str">
        <f t="shared" si="98"/>
        <v>HF CHS 219,1 x 14,2</v>
      </c>
    </row>
    <row r="575" spans="1:42">
      <c r="A575" s="16" t="s">
        <v>643</v>
      </c>
      <c r="B575" s="31">
        <f t="shared" si="93"/>
        <v>1966.3138019265004</v>
      </c>
      <c r="C575" s="17">
        <v>219.1</v>
      </c>
      <c r="D575" s="17"/>
      <c r="E575" s="216" t="s">
        <v>309</v>
      </c>
      <c r="F575" s="17"/>
      <c r="G575" s="17"/>
      <c r="H575" s="35">
        <v>71.754613951299547</v>
      </c>
      <c r="I575" s="18">
        <v>73.12572122425432</v>
      </c>
      <c r="J575" s="18">
        <v>9140.7151530317897</v>
      </c>
      <c r="K575" s="18">
        <v>0.68832295040152358</v>
      </c>
      <c r="L575" s="49">
        <v>48200876.274436943</v>
      </c>
      <c r="M575" s="19">
        <v>439989.74234994926</v>
      </c>
      <c r="N575" s="19">
        <v>597127.37133333331</v>
      </c>
      <c r="O575" s="50">
        <v>72.616845497446391</v>
      </c>
      <c r="P575" s="19">
        <v>48200876.274436943</v>
      </c>
      <c r="Q575" s="19">
        <v>439989.74234994926</v>
      </c>
      <c r="R575" s="19">
        <v>597127.37133333331</v>
      </c>
      <c r="S575" s="18">
        <v>72.616845497446391</v>
      </c>
      <c r="T575" s="49">
        <v>96401752.548873886</v>
      </c>
      <c r="U575" s="223"/>
      <c r="V575" s="104">
        <v>1</v>
      </c>
      <c r="W575" s="105">
        <v>1</v>
      </c>
      <c r="X575" s="105">
        <v>1</v>
      </c>
      <c r="Y575" s="105">
        <v>1</v>
      </c>
      <c r="Z575" s="105">
        <v>1</v>
      </c>
      <c r="AA575" s="106">
        <v>1</v>
      </c>
      <c r="AB575" s="105">
        <v>1</v>
      </c>
      <c r="AC575" s="105">
        <v>1</v>
      </c>
      <c r="AD575" s="105">
        <v>1</v>
      </c>
      <c r="AE575" s="111">
        <v>1</v>
      </c>
      <c r="AF575" s="224">
        <f t="shared" si="94"/>
        <v>75.302964689061639</v>
      </c>
      <c r="AG575" s="221"/>
      <c r="AH575" s="229"/>
      <c r="AI575" s="226"/>
      <c r="AJ575" s="60" t="str">
        <f>IF(head!$F$48="S460","a0","a")</f>
        <v>a</v>
      </c>
      <c r="AK575" s="60">
        <f t="shared" si="95"/>
        <v>0.21</v>
      </c>
      <c r="AL575" s="20">
        <f>IF(head!F$48="S235",235,IF(head!F$48="S275",275,IF(head!F$48="S355",355,IF(head!F$48="S420",420,460))))^0.5*head!$I$40*1000/(S575*3.1416*210000^0.5)</f>
        <v>0.52788402228011744</v>
      </c>
      <c r="AM575" s="20">
        <f t="shared" si="96"/>
        <v>0.67375859282873007</v>
      </c>
      <c r="AN575" s="20">
        <f t="shared" si="97"/>
        <v>0.91538710418955127</v>
      </c>
      <c r="AO575" s="21">
        <f>IF(head!F$48="S235",235,IF(head!F$48="S275",275,IF(head!F$48="S355",355,IF(head!F$48="S420",420,460))))*AN575*J575/1000</f>
        <v>1966.3138019265004</v>
      </c>
      <c r="AP575" s="45" t="str">
        <f t="shared" si="98"/>
        <v>HF CHS 219,1 x 16</v>
      </c>
    </row>
    <row r="576" spans="1:42">
      <c r="A576" s="16" t="s">
        <v>648</v>
      </c>
      <c r="B576" s="31">
        <f t="shared" si="93"/>
        <v>2192.7062495555997</v>
      </c>
      <c r="C576" s="17">
        <v>219.1</v>
      </c>
      <c r="D576" s="17"/>
      <c r="E576" s="216" t="s">
        <v>311</v>
      </c>
      <c r="F576" s="17"/>
      <c r="G576" s="17"/>
      <c r="H576" s="35">
        <v>80.140017973777333</v>
      </c>
      <c r="I576" s="18">
        <v>81.671355896843139</v>
      </c>
      <c r="J576" s="18">
        <v>10208.919487105393</v>
      </c>
      <c r="K576" s="18">
        <v>0.68832295040152358</v>
      </c>
      <c r="L576" s="49">
        <v>52965928.84414956</v>
      </c>
      <c r="M576" s="19">
        <v>483486.34271245601</v>
      </c>
      <c r="N576" s="19">
        <v>661359.0933333335</v>
      </c>
      <c r="O576" s="50">
        <v>72.029169438499011</v>
      </c>
      <c r="P576" s="19">
        <v>52965928.84414956</v>
      </c>
      <c r="Q576" s="19">
        <v>483486.34271245601</v>
      </c>
      <c r="R576" s="19">
        <v>661359.0933333335</v>
      </c>
      <c r="S576" s="18">
        <v>72.029169438499011</v>
      </c>
      <c r="T576" s="49">
        <v>105931857.68829912</v>
      </c>
      <c r="U576" s="223"/>
      <c r="V576" s="104">
        <v>1</v>
      </c>
      <c r="W576" s="105">
        <v>1</v>
      </c>
      <c r="X576" s="105">
        <v>1</v>
      </c>
      <c r="Y576" s="105">
        <v>1</v>
      </c>
      <c r="Z576" s="105">
        <v>1</v>
      </c>
      <c r="AA576" s="106">
        <v>1</v>
      </c>
      <c r="AB576" s="105">
        <v>1</v>
      </c>
      <c r="AC576" s="105">
        <v>1</v>
      </c>
      <c r="AD576" s="105">
        <v>1</v>
      </c>
      <c r="AE576" s="111">
        <v>1</v>
      </c>
      <c r="AF576" s="224">
        <f t="shared" si="94"/>
        <v>67.423682914820276</v>
      </c>
      <c r="AG576" s="221"/>
      <c r="AH576" s="229"/>
      <c r="AI576" s="226"/>
      <c r="AJ576" s="60" t="str">
        <f>IF(head!$F$48="S460","a0","a")</f>
        <v>a</v>
      </c>
      <c r="AK576" s="60">
        <f t="shared" si="95"/>
        <v>0.21</v>
      </c>
      <c r="AL576" s="20">
        <f>IF(head!F$48="S235",235,IF(head!F$48="S275",275,IF(head!F$48="S355",355,IF(head!F$48="S420",420,460))))^0.5*head!$I$40*1000/(S576*3.1416*210000^0.5)</f>
        <v>0.53219095521039017</v>
      </c>
      <c r="AM576" s="20">
        <f t="shared" si="96"/>
        <v>0.67649365670096473</v>
      </c>
      <c r="AN576" s="20">
        <f t="shared" si="97"/>
        <v>0.91397183644275615</v>
      </c>
      <c r="AO576" s="21">
        <f>IF(head!F$48="S235",235,IF(head!F$48="S275",275,IF(head!F$48="S355",355,IF(head!F$48="S420",420,460))))*AN576*J576/1000</f>
        <v>2192.7062495555997</v>
      </c>
      <c r="AP576" s="45" t="str">
        <f t="shared" si="98"/>
        <v>HF CHS 219,1 x 20</v>
      </c>
    </row>
    <row r="577" spans="1:42">
      <c r="A577" s="16" t="s">
        <v>658</v>
      </c>
      <c r="B577" s="31">
        <f t="shared" si="93"/>
        <v>2677.4541639261461</v>
      </c>
      <c r="C577" s="17">
        <v>219.1</v>
      </c>
      <c r="D577" s="17"/>
      <c r="E577" s="216" t="s">
        <v>315</v>
      </c>
      <c r="F577" s="17"/>
      <c r="G577" s="17"/>
      <c r="H577" s="35">
        <v>98.202102280767278</v>
      </c>
      <c r="I577" s="18">
        <v>100.07857557275646</v>
      </c>
      <c r="J577" s="18">
        <v>12509.821946594557</v>
      </c>
      <c r="K577" s="18">
        <v>0.68832295040152358</v>
      </c>
      <c r="L577" s="49">
        <v>62612925.462177858</v>
      </c>
      <c r="M577" s="19">
        <v>571546.55830376875</v>
      </c>
      <c r="N577" s="19">
        <v>795482.8666666667</v>
      </c>
      <c r="O577" s="50">
        <v>70.746740207588374</v>
      </c>
      <c r="P577" s="19">
        <v>62612925.462177858</v>
      </c>
      <c r="Q577" s="19">
        <v>571546.55830376875</v>
      </c>
      <c r="R577" s="19">
        <v>795482.8666666667</v>
      </c>
      <c r="S577" s="18">
        <v>70.746740207588374</v>
      </c>
      <c r="T577" s="49">
        <v>125225850.92435572</v>
      </c>
      <c r="U577" s="223"/>
      <c r="V577" s="104">
        <v>1</v>
      </c>
      <c r="W577" s="105">
        <v>1</v>
      </c>
      <c r="X577" s="105">
        <v>1</v>
      </c>
      <c r="Y577" s="105">
        <v>1</v>
      </c>
      <c r="Z577" s="105">
        <v>1</v>
      </c>
      <c r="AA577" s="106">
        <v>1</v>
      </c>
      <c r="AB577" s="105">
        <v>1</v>
      </c>
      <c r="AC577" s="105">
        <v>1</v>
      </c>
      <c r="AD577" s="105">
        <v>1</v>
      </c>
      <c r="AE577" s="111">
        <v>1</v>
      </c>
      <c r="AF577" s="224">
        <f t="shared" si="94"/>
        <v>55.022601707684572</v>
      </c>
      <c r="AG577" s="221"/>
      <c r="AH577" s="229"/>
      <c r="AI577" s="226"/>
      <c r="AJ577" s="60" t="str">
        <f>IF(head!$F$48="S460","a0","a")</f>
        <v>a</v>
      </c>
      <c r="AK577" s="60">
        <f t="shared" si="95"/>
        <v>0.21</v>
      </c>
      <c r="AL577" s="20">
        <f>IF(head!F$48="S235",235,IF(head!F$48="S275",275,IF(head!F$48="S355",355,IF(head!F$48="S420",420,460))))^0.5*head!$I$40*1000/(S577*3.1416*210000^0.5)</f>
        <v>0.54183800375828706</v>
      </c>
      <c r="AM577" s="20">
        <f t="shared" si="96"/>
        <v>0.68268720155300289</v>
      </c>
      <c r="AN577" s="20">
        <f t="shared" si="97"/>
        <v>0.91075812451953775</v>
      </c>
      <c r="AO577" s="21">
        <f>IF(head!F$48="S235",235,IF(head!F$48="S275",275,IF(head!F$48="S355",355,IF(head!F$48="S420",420,460))))*AN577*J577/1000</f>
        <v>2677.4541639261461</v>
      </c>
      <c r="AP577" s="45" t="str">
        <f t="shared" si="98"/>
        <v>HF CHS 244,5 x 6,3</v>
      </c>
    </row>
    <row r="578" spans="1:42">
      <c r="A578" s="16" t="s">
        <v>579</v>
      </c>
      <c r="B578" s="31">
        <f t="shared" si="93"/>
        <v>1038.8611756773171</v>
      </c>
      <c r="C578" s="17">
        <v>244.5</v>
      </c>
      <c r="D578" s="17"/>
      <c r="E578" s="216">
        <v>6.3</v>
      </c>
      <c r="F578" s="17"/>
      <c r="G578" s="17"/>
      <c r="H578" s="35">
        <v>37.008530087558057</v>
      </c>
      <c r="I578" s="18">
        <v>37.715699452288469</v>
      </c>
      <c r="J578" s="18">
        <v>4714.4624315360588</v>
      </c>
      <c r="K578" s="18">
        <v>0.76811940380270438</v>
      </c>
      <c r="L578" s="49">
        <v>33460266.548476964</v>
      </c>
      <c r="M578" s="19">
        <v>273703.61184848234</v>
      </c>
      <c r="N578" s="19">
        <v>357540.5610000001</v>
      </c>
      <c r="O578" s="50">
        <v>84.245867851189004</v>
      </c>
      <c r="P578" s="19">
        <v>33460266.548476964</v>
      </c>
      <c r="Q578" s="19">
        <v>273703.61184848234</v>
      </c>
      <c r="R578" s="19">
        <v>357540.5610000001</v>
      </c>
      <c r="S578" s="18">
        <v>84.245867851189004</v>
      </c>
      <c r="T578" s="49">
        <v>66920533.096953928</v>
      </c>
      <c r="U578" s="223"/>
      <c r="V578" s="104">
        <v>1</v>
      </c>
      <c r="W578" s="105">
        <v>1</v>
      </c>
      <c r="X578" s="105">
        <v>2</v>
      </c>
      <c r="Y578" s="105">
        <v>2</v>
      </c>
      <c r="Z578" s="105">
        <v>3</v>
      </c>
      <c r="AA578" s="106">
        <v>2</v>
      </c>
      <c r="AB578" s="105">
        <v>2</v>
      </c>
      <c r="AC578" s="105">
        <v>3</v>
      </c>
      <c r="AD578" s="105">
        <v>4</v>
      </c>
      <c r="AE578" s="111">
        <v>4</v>
      </c>
      <c r="AF578" s="224">
        <f t="shared" si="94"/>
        <v>162.92831154292111</v>
      </c>
      <c r="AG578" s="221"/>
      <c r="AH578" s="229"/>
      <c r="AI578" s="226"/>
      <c r="AJ578" s="60" t="str">
        <f>IF(head!$F$48="S460","a0","a")</f>
        <v>a</v>
      </c>
      <c r="AK578" s="60">
        <f t="shared" si="95"/>
        <v>0.21</v>
      </c>
      <c r="AL578" s="20">
        <f>IF(head!F$48="S235",235,IF(head!F$48="S275",275,IF(head!F$48="S355",355,IF(head!F$48="S420",420,460))))^0.5*head!$I$40*1000/(S578*3.1416*210000^0.5)</f>
        <v>0.45501664905627548</v>
      </c>
      <c r="AM578" s="20">
        <f t="shared" si="96"/>
        <v>0.63029682361010975</v>
      </c>
      <c r="AN578" s="20">
        <f t="shared" si="97"/>
        <v>0.93768609213536336</v>
      </c>
      <c r="AO578" s="21">
        <f>IF(head!F$48="S235",235,IF(head!F$48="S275",275,IF(head!F$48="S355",355,IF(head!F$48="S420",420,460))))*AN578*J578/1000</f>
        <v>1038.8611756773171</v>
      </c>
      <c r="AP578" s="45" t="str">
        <f t="shared" si="98"/>
        <v>HF CHS 244,5 x 8</v>
      </c>
    </row>
    <row r="579" spans="1:42">
      <c r="A579" s="16" t="s">
        <v>605</v>
      </c>
      <c r="B579" s="31">
        <f t="shared" si="93"/>
        <v>1308.5015170373381</v>
      </c>
      <c r="C579" s="17">
        <v>244.5</v>
      </c>
      <c r="D579" s="17"/>
      <c r="E579" s="216">
        <v>8</v>
      </c>
      <c r="F579" s="17"/>
      <c r="G579" s="17"/>
      <c r="H579" s="35">
        <v>46.65956240964632</v>
      </c>
      <c r="I579" s="18">
        <v>47.5511464047351</v>
      </c>
      <c r="J579" s="18">
        <v>5943.8933005918889</v>
      </c>
      <c r="K579" s="18">
        <v>0.76811940380270438</v>
      </c>
      <c r="L579" s="49">
        <v>41604466.90415857</v>
      </c>
      <c r="M579" s="19">
        <v>340322.83766182879</v>
      </c>
      <c r="N579" s="19">
        <v>447628.66666666669</v>
      </c>
      <c r="O579" s="50">
        <v>83.663201289455813</v>
      </c>
      <c r="P579" s="19">
        <v>41604466.90415857</v>
      </c>
      <c r="Q579" s="19">
        <v>340322.83766182879</v>
      </c>
      <c r="R579" s="19">
        <v>447628.66666666669</v>
      </c>
      <c r="S579" s="18">
        <v>83.663201289455813</v>
      </c>
      <c r="T579" s="49">
        <v>83208933.80831714</v>
      </c>
      <c r="U579" s="223"/>
      <c r="V579" s="104">
        <v>1</v>
      </c>
      <c r="W579" s="105">
        <v>1</v>
      </c>
      <c r="X579" s="105">
        <v>1</v>
      </c>
      <c r="Y579" s="105">
        <v>2</v>
      </c>
      <c r="Z579" s="105">
        <v>2</v>
      </c>
      <c r="AA579" s="106">
        <v>1</v>
      </c>
      <c r="AB579" s="105">
        <v>1</v>
      </c>
      <c r="AC579" s="105">
        <v>2</v>
      </c>
      <c r="AD579" s="105">
        <v>3</v>
      </c>
      <c r="AE579" s="111">
        <v>3</v>
      </c>
      <c r="AF579" s="224">
        <f t="shared" si="94"/>
        <v>129.22832980972512</v>
      </c>
      <c r="AG579" s="221"/>
      <c r="AH579" s="229"/>
      <c r="AI579" s="226"/>
      <c r="AJ579" s="60" t="str">
        <f>IF(head!$F$48="S460","a0","a")</f>
        <v>a</v>
      </c>
      <c r="AK579" s="60">
        <f t="shared" si="95"/>
        <v>0.21</v>
      </c>
      <c r="AL579" s="20">
        <f>IF(head!F$48="S235",235,IF(head!F$48="S275",275,IF(head!F$48="S355",355,IF(head!F$48="S420",420,460))))^0.5*head!$I$40*1000/(S579*3.1416*210000^0.5)</f>
        <v>0.45818558094449852</v>
      </c>
      <c r="AM579" s="20">
        <f t="shared" si="96"/>
        <v>0.63207649929189613</v>
      </c>
      <c r="AN579" s="20">
        <f t="shared" si="97"/>
        <v>0.93677515397299393</v>
      </c>
      <c r="AO579" s="21">
        <f>IF(head!F$48="S235",235,IF(head!F$48="S275",275,IF(head!F$48="S355",355,IF(head!F$48="S420",420,460))))*AN579*J579/1000</f>
        <v>1308.5015170373381</v>
      </c>
      <c r="AP579" s="45" t="str">
        <f t="shared" si="98"/>
        <v>HF CHS 244,5 x 10</v>
      </c>
    </row>
    <row r="580" spans="1:42">
      <c r="A580" s="16" t="s">
        <v>626</v>
      </c>
      <c r="B580" s="31">
        <f t="shared" si="93"/>
        <v>1619.9166483739161</v>
      </c>
      <c r="C580" s="17">
        <v>244.5</v>
      </c>
      <c r="D580" s="17"/>
      <c r="E580" s="216" t="s">
        <v>305</v>
      </c>
      <c r="F580" s="17"/>
      <c r="G580" s="17"/>
      <c r="H580" s="35">
        <v>57.831222965444312</v>
      </c>
      <c r="I580" s="18">
        <v>58.93627818134452</v>
      </c>
      <c r="J580" s="18">
        <v>7367.0347726680648</v>
      </c>
      <c r="K580" s="18">
        <v>0.76811940380270438</v>
      </c>
      <c r="L580" s="49">
        <v>50731473.423122108</v>
      </c>
      <c r="M580" s="19">
        <v>414981.37769425032</v>
      </c>
      <c r="N580" s="19">
        <v>550235.83333333326</v>
      </c>
      <c r="O580" s="50">
        <v>82.983620371733608</v>
      </c>
      <c r="P580" s="19">
        <v>50731473.423122108</v>
      </c>
      <c r="Q580" s="19">
        <v>414981.37769425032</v>
      </c>
      <c r="R580" s="19">
        <v>550235.83333333326</v>
      </c>
      <c r="S580" s="18">
        <v>82.983620371733608</v>
      </c>
      <c r="T580" s="49">
        <v>101462946.84624422</v>
      </c>
      <c r="U580" s="223"/>
      <c r="V580" s="104">
        <v>1</v>
      </c>
      <c r="W580" s="105">
        <v>1</v>
      </c>
      <c r="X580" s="105">
        <v>1</v>
      </c>
      <c r="Y580" s="105">
        <v>1</v>
      </c>
      <c r="Z580" s="105">
        <v>1</v>
      </c>
      <c r="AA580" s="106">
        <v>1</v>
      </c>
      <c r="AB580" s="105">
        <v>1</v>
      </c>
      <c r="AC580" s="105">
        <v>2</v>
      </c>
      <c r="AD580" s="105">
        <v>2</v>
      </c>
      <c r="AE580" s="111">
        <v>2</v>
      </c>
      <c r="AF580" s="224">
        <f t="shared" si="94"/>
        <v>104.26439232409382</v>
      </c>
      <c r="AG580" s="221"/>
      <c r="AH580" s="229"/>
      <c r="AI580" s="226"/>
      <c r="AJ580" s="60" t="str">
        <f>IF(head!$F$48="S460","a0","a")</f>
        <v>a</v>
      </c>
      <c r="AK580" s="60">
        <f t="shared" si="95"/>
        <v>0.21</v>
      </c>
      <c r="AL580" s="20">
        <f>IF(head!F$48="S235",235,IF(head!F$48="S275",275,IF(head!F$48="S355",355,IF(head!F$48="S420",420,460))))^0.5*head!$I$40*1000/(S580*3.1416*210000^0.5)</f>
        <v>0.46193781754481211</v>
      </c>
      <c r="AM580" s="20">
        <f t="shared" si="96"/>
        <v>0.63419674448123731</v>
      </c>
      <c r="AN580" s="20">
        <f t="shared" si="97"/>
        <v>0.935690212713567</v>
      </c>
      <c r="AO580" s="21">
        <f>IF(head!F$48="S235",235,IF(head!F$48="S275",275,IF(head!F$48="S355",355,IF(head!F$48="S420",420,460))))*AN580*J580/1000</f>
        <v>1619.9166483739161</v>
      </c>
      <c r="AP580" s="45" t="str">
        <f t="shared" si="98"/>
        <v>HF CHS 244,5 x 12,5</v>
      </c>
    </row>
    <row r="581" spans="1:42">
      <c r="A581" s="16" t="s">
        <v>642</v>
      </c>
      <c r="B581" s="31">
        <f t="shared" si="93"/>
        <v>2000.3619918236575</v>
      </c>
      <c r="C581" s="17">
        <v>244.5</v>
      </c>
      <c r="D581" s="17"/>
      <c r="E581" s="216" t="s">
        <v>307</v>
      </c>
      <c r="F581" s="17"/>
      <c r="G581" s="17"/>
      <c r="H581" s="35">
        <v>71.518356758971635</v>
      </c>
      <c r="I581" s="18">
        <v>72.8849495632832</v>
      </c>
      <c r="J581" s="18">
        <v>9110.6186954103996</v>
      </c>
      <c r="K581" s="18">
        <v>0.76811940380270438</v>
      </c>
      <c r="L581" s="49">
        <v>61474184.354115903</v>
      </c>
      <c r="M581" s="19">
        <v>502856.31373509945</v>
      </c>
      <c r="N581" s="19">
        <v>673451.04166666674</v>
      </c>
      <c r="O581" s="50">
        <v>82.143357917728196</v>
      </c>
      <c r="P581" s="19">
        <v>61474184.354115903</v>
      </c>
      <c r="Q581" s="19">
        <v>502856.31373509945</v>
      </c>
      <c r="R581" s="19">
        <v>673451.04166666674</v>
      </c>
      <c r="S581" s="18">
        <v>82.143357917728196</v>
      </c>
      <c r="T581" s="49">
        <v>122948368.70823181</v>
      </c>
      <c r="U581" s="223"/>
      <c r="V581" s="104">
        <v>1</v>
      </c>
      <c r="W581" s="105">
        <v>1</v>
      </c>
      <c r="X581" s="105">
        <v>1</v>
      </c>
      <c r="Y581" s="105">
        <v>1</v>
      </c>
      <c r="Z581" s="105">
        <v>1</v>
      </c>
      <c r="AA581" s="106">
        <v>1</v>
      </c>
      <c r="AB581" s="105">
        <v>1</v>
      </c>
      <c r="AC581" s="105">
        <v>1</v>
      </c>
      <c r="AD581" s="105">
        <v>1</v>
      </c>
      <c r="AE581" s="111">
        <v>2</v>
      </c>
      <c r="AF581" s="224">
        <f t="shared" si="94"/>
        <v>84.310344827586206</v>
      </c>
      <c r="AG581" s="221"/>
      <c r="AH581" s="229"/>
      <c r="AI581" s="226"/>
      <c r="AJ581" s="60" t="str">
        <f>IF(head!$F$48="S460","a0","a")</f>
        <v>a</v>
      </c>
      <c r="AK581" s="60">
        <f t="shared" si="95"/>
        <v>0.21</v>
      </c>
      <c r="AL581" s="20">
        <f>IF(head!F$48="S235",235,IF(head!F$48="S275",275,IF(head!F$48="S355",355,IF(head!F$48="S420",420,460))))^0.5*head!$I$40*1000/(S581*3.1416*210000^0.5)</f>
        <v>0.46666308096241993</v>
      </c>
      <c r="AM581" s="20">
        <f t="shared" si="96"/>
        <v>0.63688683906772314</v>
      </c>
      <c r="AN581" s="20">
        <f t="shared" si="97"/>
        <v>0.93431401018894966</v>
      </c>
      <c r="AO581" s="21">
        <f>IF(head!F$48="S235",235,IF(head!F$48="S275",275,IF(head!F$48="S355",355,IF(head!F$48="S420",420,460))))*AN581*J581/1000</f>
        <v>2000.3619918236575</v>
      </c>
      <c r="AP581" s="45" t="str">
        <f t="shared" si="98"/>
        <v>HF CHS 244,5 x 14,2</v>
      </c>
    </row>
    <row r="582" spans="1:42">
      <c r="A582" s="16" t="s">
        <v>650</v>
      </c>
      <c r="B582" s="31">
        <f t="shared" si="93"/>
        <v>2253.47010584072</v>
      </c>
      <c r="C582" s="17">
        <v>244.5</v>
      </c>
      <c r="D582" s="17"/>
      <c r="E582" s="216" t="s">
        <v>309</v>
      </c>
      <c r="F582" s="17"/>
      <c r="G582" s="17"/>
      <c r="H582" s="35">
        <v>80.649524611929181</v>
      </c>
      <c r="I582" s="18">
        <v>82.190598330628461</v>
      </c>
      <c r="J582" s="18">
        <v>10273.824791328558</v>
      </c>
      <c r="K582" s="18">
        <v>0.76811940380270438</v>
      </c>
      <c r="L582" s="49">
        <v>68371957.244704857</v>
      </c>
      <c r="M582" s="19">
        <v>559279.81386261643</v>
      </c>
      <c r="N582" s="19">
        <v>754095.30733333342</v>
      </c>
      <c r="O582" s="50">
        <v>81.577976501014049</v>
      </c>
      <c r="P582" s="19">
        <v>68371957.244704857</v>
      </c>
      <c r="Q582" s="19">
        <v>559279.81386261643</v>
      </c>
      <c r="R582" s="19">
        <v>754095.30733333342</v>
      </c>
      <c r="S582" s="18">
        <v>81.577976501014049</v>
      </c>
      <c r="T582" s="49">
        <v>136743914.48940971</v>
      </c>
      <c r="U582" s="223"/>
      <c r="V582" s="104">
        <v>1</v>
      </c>
      <c r="W582" s="105">
        <v>1</v>
      </c>
      <c r="X582" s="105">
        <v>1</v>
      </c>
      <c r="Y582" s="105">
        <v>1</v>
      </c>
      <c r="Z582" s="105">
        <v>1</v>
      </c>
      <c r="AA582" s="106">
        <v>1</v>
      </c>
      <c r="AB582" s="105">
        <v>1</v>
      </c>
      <c r="AC582" s="105">
        <v>1</v>
      </c>
      <c r="AD582" s="105">
        <v>1</v>
      </c>
      <c r="AE582" s="111">
        <v>1</v>
      </c>
      <c r="AF582" s="224">
        <f t="shared" si="94"/>
        <v>74.764697608141233</v>
      </c>
      <c r="AG582" s="221"/>
      <c r="AH582" s="229"/>
      <c r="AI582" s="226"/>
      <c r="AJ582" s="60" t="str">
        <f>IF(head!$F$48="S460","a0","a")</f>
        <v>a</v>
      </c>
      <c r="AK582" s="60">
        <f t="shared" si="95"/>
        <v>0.21</v>
      </c>
      <c r="AL582" s="20">
        <f>IF(head!F$48="S235",235,IF(head!F$48="S275",275,IF(head!F$48="S355",355,IF(head!F$48="S420",420,460))))^0.5*head!$I$40*1000/(S582*3.1416*210000^0.5)</f>
        <v>0.46989731948069746</v>
      </c>
      <c r="AM582" s="20">
        <f t="shared" si="96"/>
        <v>0.63874096397304558</v>
      </c>
      <c r="AN582" s="20">
        <f t="shared" si="97"/>
        <v>0.93336558562229521</v>
      </c>
      <c r="AO582" s="21">
        <f>IF(head!F$48="S235",235,IF(head!F$48="S275",275,IF(head!F$48="S355",355,IF(head!F$48="S420",420,460))))*AN582*J582/1000</f>
        <v>2253.47010584072</v>
      </c>
      <c r="AP582" s="45" t="str">
        <f t="shared" si="98"/>
        <v>HF CHS 244,5 x 16</v>
      </c>
    </row>
    <row r="583" spans="1:42">
      <c r="A583" s="16" t="s">
        <v>654</v>
      </c>
      <c r="B583" s="31">
        <f t="shared" si="93"/>
        <v>2516.5355283783392</v>
      </c>
      <c r="C583" s="17">
        <v>244.5</v>
      </c>
      <c r="D583" s="17"/>
      <c r="E583" s="216" t="s">
        <v>311</v>
      </c>
      <c r="F583" s="17"/>
      <c r="G583" s="17"/>
      <c r="H583" s="35">
        <v>90.162452520965616</v>
      </c>
      <c r="I583" s="18">
        <v>91.885301932194253</v>
      </c>
      <c r="J583" s="18">
        <v>11485.662741524284</v>
      </c>
      <c r="K583" s="18">
        <v>0.76811940380270438</v>
      </c>
      <c r="L583" s="49">
        <v>75329078.017247692</v>
      </c>
      <c r="M583" s="19">
        <v>616188.77723719995</v>
      </c>
      <c r="N583" s="19">
        <v>836761.33333333337</v>
      </c>
      <c r="O583" s="50">
        <v>80.984759368661457</v>
      </c>
      <c r="P583" s="19">
        <v>75329078.017247692</v>
      </c>
      <c r="Q583" s="19">
        <v>616188.77723719995</v>
      </c>
      <c r="R583" s="19">
        <v>836761.33333333337</v>
      </c>
      <c r="S583" s="18">
        <v>80.984759368661457</v>
      </c>
      <c r="T583" s="49">
        <v>150658156.03449538</v>
      </c>
      <c r="U583" s="223"/>
      <c r="V583" s="104">
        <v>1</v>
      </c>
      <c r="W583" s="105">
        <v>1</v>
      </c>
      <c r="X583" s="105">
        <v>1</v>
      </c>
      <c r="Y583" s="105">
        <v>1</v>
      </c>
      <c r="Z583" s="105">
        <v>1</v>
      </c>
      <c r="AA583" s="106">
        <v>1</v>
      </c>
      <c r="AB583" s="105">
        <v>1</v>
      </c>
      <c r="AC583" s="105">
        <v>1</v>
      </c>
      <c r="AD583" s="105">
        <v>1</v>
      </c>
      <c r="AE583" s="111">
        <v>1</v>
      </c>
      <c r="AF583" s="224">
        <f t="shared" si="94"/>
        <v>66.876367614879641</v>
      </c>
      <c r="AG583" s="221"/>
      <c r="AH583" s="229"/>
      <c r="AI583" s="226"/>
      <c r="AJ583" s="60" t="str">
        <f>IF(head!$F$48="S460","a0","a")</f>
        <v>a</v>
      </c>
      <c r="AK583" s="60">
        <f t="shared" si="95"/>
        <v>0.21</v>
      </c>
      <c r="AL583" s="20">
        <f>IF(head!F$48="S235",235,IF(head!F$48="S275",275,IF(head!F$48="S355",355,IF(head!F$48="S420",420,460))))^0.5*head!$I$40*1000/(S583*3.1416*210000^0.5)</f>
        <v>0.47333933922040644</v>
      </c>
      <c r="AM583" s="20">
        <f t="shared" si="96"/>
        <v>0.64072569564494819</v>
      </c>
      <c r="AN583" s="20">
        <f t="shared" si="97"/>
        <v>0.93235036269795457</v>
      </c>
      <c r="AO583" s="21">
        <f>IF(head!F$48="S235",235,IF(head!F$48="S275",275,IF(head!F$48="S355",355,IF(head!F$48="S420",420,460))))*AN583*J583/1000</f>
        <v>2516.5355283783392</v>
      </c>
      <c r="AP583" s="45" t="str">
        <f t="shared" si="98"/>
        <v>HF CHS 244,5 x 20</v>
      </c>
    </row>
    <row r="584" spans="1:42">
      <c r="A584" s="16" t="s">
        <v>662</v>
      </c>
      <c r="B584" s="31">
        <f t="shared" si="93"/>
        <v>3082.9924531631223</v>
      </c>
      <c r="C584" s="17">
        <v>244.5</v>
      </c>
      <c r="D584" s="17"/>
      <c r="E584" s="216" t="s">
        <v>315</v>
      </c>
      <c r="F584" s="17"/>
      <c r="G584" s="17"/>
      <c r="H584" s="35">
        <v>110.73014546475264</v>
      </c>
      <c r="I584" s="18">
        <v>112.84600811694537</v>
      </c>
      <c r="J584" s="18">
        <v>14105.75101461817</v>
      </c>
      <c r="K584" s="18">
        <v>0.76811940380270438</v>
      </c>
      <c r="L584" s="49">
        <v>89571959.747544587</v>
      </c>
      <c r="M584" s="19">
        <v>732694.96726007841</v>
      </c>
      <c r="N584" s="19">
        <v>1010671.6666666666</v>
      </c>
      <c r="O584" s="50">
        <v>79.687083332244001</v>
      </c>
      <c r="P584" s="19">
        <v>89571959.747544587</v>
      </c>
      <c r="Q584" s="19">
        <v>732694.96726007841</v>
      </c>
      <c r="R584" s="19">
        <v>1010671.6666666666</v>
      </c>
      <c r="S584" s="18">
        <v>79.687083332244001</v>
      </c>
      <c r="T584" s="49">
        <v>179143919.49508917</v>
      </c>
      <c r="U584" s="223"/>
      <c r="V584" s="104">
        <v>1</v>
      </c>
      <c r="W584" s="105">
        <v>1</v>
      </c>
      <c r="X584" s="105">
        <v>1</v>
      </c>
      <c r="Y584" s="105">
        <v>1</v>
      </c>
      <c r="Z584" s="105">
        <v>1</v>
      </c>
      <c r="AA584" s="106">
        <v>1</v>
      </c>
      <c r="AB584" s="105">
        <v>1</v>
      </c>
      <c r="AC584" s="105">
        <v>1</v>
      </c>
      <c r="AD584" s="105">
        <v>1</v>
      </c>
      <c r="AE584" s="111">
        <v>1</v>
      </c>
      <c r="AF584" s="224">
        <f t="shared" si="94"/>
        <v>54.454342984409799</v>
      </c>
      <c r="AG584" s="221"/>
      <c r="AH584" s="229"/>
      <c r="AI584" s="226"/>
      <c r="AJ584" s="60" t="str">
        <f>IF(head!$F$48="S460","a0","a")</f>
        <v>a</v>
      </c>
      <c r="AK584" s="60">
        <f t="shared" si="95"/>
        <v>0.21</v>
      </c>
      <c r="AL584" s="20">
        <f>IF(head!F$48="S235",235,IF(head!F$48="S275",275,IF(head!F$48="S355",355,IF(head!F$48="S420",420,460))))^0.5*head!$I$40*1000/(S584*3.1416*210000^0.5)</f>
        <v>0.48104750335334373</v>
      </c>
      <c r="AM584" s="20">
        <f t="shared" si="96"/>
        <v>0.6452133380933438</v>
      </c>
      <c r="AN584" s="20">
        <f t="shared" si="97"/>
        <v>0.9300544727023069</v>
      </c>
      <c r="AO584" s="21">
        <f>IF(head!F$48="S235",235,IF(head!F$48="S275",275,IF(head!F$48="S355",355,IF(head!F$48="S420",420,460))))*AN584*J584/1000</f>
        <v>3082.9924531631223</v>
      </c>
      <c r="AP584" s="45" t="str">
        <f t="shared" si="98"/>
        <v>HF CHS 273 x 5,6</v>
      </c>
    </row>
    <row r="585" spans="1:42">
      <c r="A585" s="16" t="s">
        <v>578</v>
      </c>
      <c r="B585" s="31">
        <f t="shared" si="93"/>
        <v>1051.7528613064733</v>
      </c>
      <c r="C585" s="17">
        <v>273</v>
      </c>
      <c r="D585" s="17"/>
      <c r="E585" s="216">
        <v>5.6</v>
      </c>
      <c r="F585" s="17"/>
      <c r="G585" s="17"/>
      <c r="H585" s="35">
        <v>36.929120050053236</v>
      </c>
      <c r="I585" s="18">
        <v>37.634772025531959</v>
      </c>
      <c r="J585" s="18">
        <v>4704.3465031914957</v>
      </c>
      <c r="K585" s="18">
        <v>0.85765479443001358</v>
      </c>
      <c r="L585" s="49">
        <v>42065160.910110123</v>
      </c>
      <c r="M585" s="19">
        <v>308169.67699714378</v>
      </c>
      <c r="N585" s="19">
        <v>400473.99466666637</v>
      </c>
      <c r="O585" s="50">
        <v>94.560906298533354</v>
      </c>
      <c r="P585" s="19">
        <v>42065160.910110123</v>
      </c>
      <c r="Q585" s="19">
        <v>308169.67699714378</v>
      </c>
      <c r="R585" s="19">
        <v>400473.99466666637</v>
      </c>
      <c r="S585" s="18">
        <v>94.560906298533354</v>
      </c>
      <c r="T585" s="49">
        <v>84130321.820220247</v>
      </c>
      <c r="U585" s="223"/>
      <c r="V585" s="104">
        <v>1</v>
      </c>
      <c r="W585" s="105">
        <v>2</v>
      </c>
      <c r="X585" s="105">
        <v>3</v>
      </c>
      <c r="Y585" s="105">
        <v>3</v>
      </c>
      <c r="Z585" s="105">
        <v>4</v>
      </c>
      <c r="AA585" s="106">
        <v>2</v>
      </c>
      <c r="AB585" s="105">
        <v>3</v>
      </c>
      <c r="AC585" s="105">
        <v>4</v>
      </c>
      <c r="AD585" s="105">
        <v>4</v>
      </c>
      <c r="AE585" s="111">
        <v>4</v>
      </c>
      <c r="AF585" s="224">
        <f t="shared" si="94"/>
        <v>182.31114435302933</v>
      </c>
      <c r="AG585" s="221"/>
      <c r="AH585" s="229"/>
      <c r="AI585" s="226"/>
      <c r="AJ585" s="60" t="str">
        <f>IF(head!$F$48="S460","a0","a")</f>
        <v>a</v>
      </c>
      <c r="AK585" s="60">
        <f t="shared" si="95"/>
        <v>0.21</v>
      </c>
      <c r="AL585" s="20">
        <f>IF(head!F$48="S235",235,IF(head!F$48="S275",275,IF(head!F$48="S355",355,IF(head!F$48="S420",420,460))))^0.5*head!$I$40*1000/(S585*3.1416*210000^0.5)</f>
        <v>0.40538182201285</v>
      </c>
      <c r="AM585" s="20">
        <f t="shared" si="96"/>
        <v>0.60373230212057816</v>
      </c>
      <c r="AN585" s="20">
        <f t="shared" si="97"/>
        <v>0.95136361397477232</v>
      </c>
      <c r="AO585" s="21">
        <f>IF(head!F$48="S235",235,IF(head!F$48="S275",275,IF(head!F$48="S355",355,IF(head!F$48="S420",420,460))))*AN585*J585/1000</f>
        <v>1051.7528613064733</v>
      </c>
      <c r="AP585" s="45" t="str">
        <f t="shared" si="98"/>
        <v>HF CHS 273 x 6,3</v>
      </c>
    </row>
    <row r="586" spans="1:42">
      <c r="A586" s="16" t="s">
        <v>591</v>
      </c>
      <c r="B586" s="31">
        <f t="shared" si="93"/>
        <v>1179.7822201703286</v>
      </c>
      <c r="C586" s="17">
        <v>273</v>
      </c>
      <c r="D586" s="17"/>
      <c r="E586" s="216" t="s">
        <v>297</v>
      </c>
      <c r="F586" s="17"/>
      <c r="G586" s="17"/>
      <c r="H586" s="35">
        <v>41.436502831031703</v>
      </c>
      <c r="I586" s="18">
        <v>42.228283139904917</v>
      </c>
      <c r="J586" s="18">
        <v>5278.5353924881147</v>
      </c>
      <c r="K586" s="18">
        <v>0.85765479443001358</v>
      </c>
      <c r="L586" s="49">
        <v>46958233.545390204</v>
      </c>
      <c r="M586" s="19">
        <v>344016.36296989158</v>
      </c>
      <c r="N586" s="19">
        <v>448195.35600000061</v>
      </c>
      <c r="O586" s="50">
        <v>94.318993315238458</v>
      </c>
      <c r="P586" s="19">
        <v>46958233.545390204</v>
      </c>
      <c r="Q586" s="19">
        <v>344016.36296989158</v>
      </c>
      <c r="R586" s="19">
        <v>448195.35600000061</v>
      </c>
      <c r="S586" s="18">
        <v>94.318993315238458</v>
      </c>
      <c r="T586" s="49">
        <v>93916467.090780407</v>
      </c>
      <c r="U586" s="223"/>
      <c r="V586" s="104">
        <v>1</v>
      </c>
      <c r="W586" s="105">
        <v>2</v>
      </c>
      <c r="X586" s="105">
        <v>2</v>
      </c>
      <c r="Y586" s="105">
        <v>3</v>
      </c>
      <c r="Z586" s="105">
        <v>3</v>
      </c>
      <c r="AA586" s="106">
        <v>2</v>
      </c>
      <c r="AB586" s="105">
        <v>3</v>
      </c>
      <c r="AC586" s="105">
        <v>4</v>
      </c>
      <c r="AD586" s="105">
        <v>4</v>
      </c>
      <c r="AE586" s="111">
        <v>4</v>
      </c>
      <c r="AF586" s="224">
        <f t="shared" si="94"/>
        <v>162.47969003874491</v>
      </c>
      <c r="AG586" s="221"/>
      <c r="AH586" s="229"/>
      <c r="AI586" s="226"/>
      <c r="AJ586" s="60" t="str">
        <f>IF(head!$F$48="S460","a0","a")</f>
        <v>a</v>
      </c>
      <c r="AK586" s="60">
        <f t="shared" si="95"/>
        <v>0.21</v>
      </c>
      <c r="AL586" s="20">
        <f>IF(head!F$48="S235",235,IF(head!F$48="S275",275,IF(head!F$48="S355",355,IF(head!F$48="S420",420,460))))^0.5*head!$I$40*1000/(S586*3.1416*210000^0.5)</f>
        <v>0.40642156090837539</v>
      </c>
      <c r="AM586" s="20">
        <f t="shared" si="96"/>
        <v>0.6042635064809796</v>
      </c>
      <c r="AN586" s="20">
        <f t="shared" si="97"/>
        <v>0.95108765969622744</v>
      </c>
      <c r="AO586" s="21">
        <f>IF(head!F$48="S235",235,IF(head!F$48="S275",275,IF(head!F$48="S355",355,IF(head!F$48="S420",420,460))))*AN586*J586/1000</f>
        <v>1179.7822201703286</v>
      </c>
      <c r="AP586" s="45" t="str">
        <f t="shared" si="98"/>
        <v>HF CHS 273 x 8</v>
      </c>
    </row>
    <row r="587" spans="1:42">
      <c r="A587" s="16" t="s">
        <v>617</v>
      </c>
      <c r="B587" s="31">
        <f t="shared" si="93"/>
        <v>1487.5309149282205</v>
      </c>
      <c r="C587" s="17">
        <v>273</v>
      </c>
      <c r="D587" s="17"/>
      <c r="E587" s="216" t="s">
        <v>301</v>
      </c>
      <c r="F587" s="17"/>
      <c r="G587" s="17"/>
      <c r="H587" s="35">
        <v>52.282384941041336</v>
      </c>
      <c r="I587" s="18">
        <v>53.281411404882888</v>
      </c>
      <c r="J587" s="18">
        <v>6660.1764256103615</v>
      </c>
      <c r="K587" s="18">
        <v>0.85765479443001358</v>
      </c>
      <c r="L587" s="49">
        <v>58517142.597465836</v>
      </c>
      <c r="M587" s="19">
        <v>428697.01536605012</v>
      </c>
      <c r="N587" s="19">
        <v>561970.66666666674</v>
      </c>
      <c r="O587" s="50">
        <v>93.734332024077503</v>
      </c>
      <c r="P587" s="19">
        <v>58517142.597465836</v>
      </c>
      <c r="Q587" s="19">
        <v>428697.01536605012</v>
      </c>
      <c r="R587" s="19">
        <v>561970.66666666674</v>
      </c>
      <c r="S587" s="18">
        <v>93.734332024077503</v>
      </c>
      <c r="T587" s="49">
        <v>117034285.19493167</v>
      </c>
      <c r="U587" s="223"/>
      <c r="V587" s="104">
        <v>1</v>
      </c>
      <c r="W587" s="105">
        <v>1</v>
      </c>
      <c r="X587" s="105">
        <v>2</v>
      </c>
      <c r="Y587" s="105">
        <v>2</v>
      </c>
      <c r="Z587" s="105">
        <v>2</v>
      </c>
      <c r="AA587" s="106">
        <v>1</v>
      </c>
      <c r="AB587" s="105">
        <v>2</v>
      </c>
      <c r="AC587" s="105">
        <v>3</v>
      </c>
      <c r="AD587" s="105">
        <v>3</v>
      </c>
      <c r="AE587" s="111">
        <v>4</v>
      </c>
      <c r="AF587" s="224">
        <f t="shared" si="94"/>
        <v>128.77358490566039</v>
      </c>
      <c r="AG587" s="221"/>
      <c r="AH587" s="229"/>
      <c r="AI587" s="226"/>
      <c r="AJ587" s="60" t="str">
        <f>IF(head!$F$48="S460","a0","a")</f>
        <v>a</v>
      </c>
      <c r="AK587" s="60">
        <f t="shared" si="95"/>
        <v>0.21</v>
      </c>
      <c r="AL587" s="20">
        <f>IF(head!F$48="S235",235,IF(head!F$48="S275",275,IF(head!F$48="S355",355,IF(head!F$48="S420",420,460))))^0.5*head!$I$40*1000/(S587*3.1416*210000^0.5)</f>
        <v>0.40895658675669844</v>
      </c>
      <c r="AM587" s="20">
        <f t="shared" si="96"/>
        <v>0.60556318653529784</v>
      </c>
      <c r="AN587" s="20">
        <f t="shared" si="97"/>
        <v>0.95041307953767939</v>
      </c>
      <c r="AO587" s="21">
        <f>IF(head!F$48="S235",235,IF(head!F$48="S275",275,IF(head!F$48="S355",355,IF(head!F$48="S420",420,460))))*AN587*J587/1000</f>
        <v>1487.5309149282205</v>
      </c>
      <c r="AP587" s="45" t="str">
        <f t="shared" si="98"/>
        <v>HF CHS 273 x 10</v>
      </c>
    </row>
    <row r="588" spans="1:42">
      <c r="A588" s="16" t="s">
        <v>636</v>
      </c>
      <c r="B588" s="31">
        <f t="shared" si="93"/>
        <v>1843.8239464564519</v>
      </c>
      <c r="C588" s="17">
        <v>273</v>
      </c>
      <c r="D588" s="17"/>
      <c r="E588" s="216">
        <v>10</v>
      </c>
      <c r="F588" s="17"/>
      <c r="G588" s="17"/>
      <c r="H588" s="35">
        <v>64.859751129688064</v>
      </c>
      <c r="I588" s="18">
        <v>66.099109431529243</v>
      </c>
      <c r="J588" s="18">
        <v>8262.3886789411554</v>
      </c>
      <c r="K588" s="18">
        <v>0.85765479443001358</v>
      </c>
      <c r="L588" s="49">
        <v>71540925.175196871</v>
      </c>
      <c r="M588" s="19">
        <v>524109.34194283426</v>
      </c>
      <c r="N588" s="19">
        <v>692023.33333333326</v>
      </c>
      <c r="O588" s="50">
        <v>93.051732923143362</v>
      </c>
      <c r="P588" s="19">
        <v>71540925.175196871</v>
      </c>
      <c r="Q588" s="19">
        <v>524109.34194283426</v>
      </c>
      <c r="R588" s="19">
        <v>692023.33333333326</v>
      </c>
      <c r="S588" s="18">
        <v>93.051732923143362</v>
      </c>
      <c r="T588" s="49">
        <v>143081850.35039374</v>
      </c>
      <c r="U588" s="223"/>
      <c r="V588" s="104">
        <v>1</v>
      </c>
      <c r="W588" s="105">
        <v>1</v>
      </c>
      <c r="X588" s="105">
        <v>1</v>
      </c>
      <c r="Y588" s="105">
        <v>1</v>
      </c>
      <c r="Z588" s="105">
        <v>2</v>
      </c>
      <c r="AA588" s="106">
        <v>1</v>
      </c>
      <c r="AB588" s="105">
        <v>1</v>
      </c>
      <c r="AC588" s="105">
        <v>2</v>
      </c>
      <c r="AD588" s="105">
        <v>2</v>
      </c>
      <c r="AE588" s="111">
        <v>3</v>
      </c>
      <c r="AF588" s="224">
        <f t="shared" si="94"/>
        <v>103.8022813688213</v>
      </c>
      <c r="AG588" s="221"/>
      <c r="AH588" s="229"/>
      <c r="AI588" s="226"/>
      <c r="AJ588" s="60" t="str">
        <f>IF(head!$F$48="S460","a0","a")</f>
        <v>a</v>
      </c>
      <c r="AK588" s="60">
        <f t="shared" si="95"/>
        <v>0.21</v>
      </c>
      <c r="AL588" s="20">
        <f>IF(head!F$48="S235",235,IF(head!F$48="S275",275,IF(head!F$48="S355",355,IF(head!F$48="S420",420,460))))^0.5*head!$I$40*1000/(S588*3.1416*210000^0.5)</f>
        <v>0.41195656740909298</v>
      </c>
      <c r="AM588" s="20">
        <f t="shared" si="96"/>
        <v>0.60710954629369596</v>
      </c>
      <c r="AN588" s="20">
        <f t="shared" si="97"/>
        <v>0.94961150479653911</v>
      </c>
      <c r="AO588" s="21">
        <f>IF(head!F$48="S235",235,IF(head!F$48="S275",275,IF(head!F$48="S355",355,IF(head!F$48="S420",420,460))))*AN588*J588/1000</f>
        <v>1843.8239464564519</v>
      </c>
      <c r="AP588" s="45" t="str">
        <f t="shared" si="98"/>
        <v>HF CHS 273 x 12,5</v>
      </c>
    </row>
    <row r="589" spans="1:42">
      <c r="A589" s="16" t="s">
        <v>649</v>
      </c>
      <c r="B589" s="31">
        <f t="shared" si="93"/>
        <v>2280.4338298089351</v>
      </c>
      <c r="C589" s="17">
        <v>273</v>
      </c>
      <c r="D589" s="17"/>
      <c r="E589" s="216" t="s">
        <v>307</v>
      </c>
      <c r="F589" s="17"/>
      <c r="G589" s="17"/>
      <c r="H589" s="35">
        <v>80.304016964276343</v>
      </c>
      <c r="I589" s="18">
        <v>81.838488626014112</v>
      </c>
      <c r="J589" s="18">
        <v>10229.811078251763</v>
      </c>
      <c r="K589" s="18">
        <v>0.85765479443001358</v>
      </c>
      <c r="L589" s="49">
        <v>86974493.150488883</v>
      </c>
      <c r="M589" s="19">
        <v>637175.77399625571</v>
      </c>
      <c r="N589" s="19">
        <v>848904.16666666674</v>
      </c>
      <c r="O589" s="50">
        <v>92.206629371211704</v>
      </c>
      <c r="P589" s="19">
        <v>86974493.150488883</v>
      </c>
      <c r="Q589" s="19">
        <v>637175.77399625571</v>
      </c>
      <c r="R589" s="19">
        <v>848904.16666666674</v>
      </c>
      <c r="S589" s="18">
        <v>92.206629371211704</v>
      </c>
      <c r="T589" s="49">
        <v>173948986.30097777</v>
      </c>
      <c r="U589" s="223"/>
      <c r="V589" s="104">
        <v>1</v>
      </c>
      <c r="W589" s="105">
        <v>1</v>
      </c>
      <c r="X589" s="105">
        <v>1</v>
      </c>
      <c r="Y589" s="105">
        <v>1</v>
      </c>
      <c r="Z589" s="105">
        <v>1</v>
      </c>
      <c r="AA589" s="106">
        <v>1</v>
      </c>
      <c r="AB589" s="105">
        <v>1</v>
      </c>
      <c r="AC589" s="105">
        <v>1</v>
      </c>
      <c r="AD589" s="105">
        <v>2</v>
      </c>
      <c r="AE589" s="111">
        <v>2</v>
      </c>
      <c r="AF589" s="224">
        <f t="shared" si="94"/>
        <v>83.838771593090215</v>
      </c>
      <c r="AG589" s="221"/>
      <c r="AH589" s="229"/>
      <c r="AI589" s="226"/>
      <c r="AJ589" s="60" t="str">
        <f>IF(head!$F$48="S460","a0","a")</f>
        <v>a</v>
      </c>
      <c r="AK589" s="60">
        <f t="shared" si="95"/>
        <v>0.21</v>
      </c>
      <c r="AL589" s="20">
        <f>IF(head!F$48="S235",235,IF(head!F$48="S275",275,IF(head!F$48="S355",355,IF(head!F$48="S420",420,460))))^0.5*head!$I$40*1000/(S589*3.1416*210000^0.5)</f>
        <v>0.41573228246052829</v>
      </c>
      <c r="AM589" s="20">
        <f t="shared" si="96"/>
        <v>0.60906855499827572</v>
      </c>
      <c r="AN589" s="20">
        <f t="shared" si="97"/>
        <v>0.94859755176692684</v>
      </c>
      <c r="AO589" s="21">
        <f>IF(head!F$48="S235",235,IF(head!F$48="S275",275,IF(head!F$48="S355",355,IF(head!F$48="S420",420,460))))*AN589*J589/1000</f>
        <v>2280.4338298089351</v>
      </c>
      <c r="AP589" s="45" t="str">
        <f t="shared" si="98"/>
        <v>HF CHS 273 x 14,2</v>
      </c>
    </row>
    <row r="590" spans="1:42">
      <c r="A590" s="16" t="s">
        <v>655</v>
      </c>
      <c r="B590" s="31">
        <f t="shared" si="93"/>
        <v>2571.7758918329932</v>
      </c>
      <c r="C590" s="17">
        <v>273</v>
      </c>
      <c r="D590" s="17"/>
      <c r="E590" s="216" t="s">
        <v>309</v>
      </c>
      <c r="F590" s="17"/>
      <c r="G590" s="17"/>
      <c r="H590" s="35">
        <v>90.63003460515533</v>
      </c>
      <c r="I590" s="18">
        <v>92.361818705890784</v>
      </c>
      <c r="J590" s="18">
        <v>11545.227338236349</v>
      </c>
      <c r="K590" s="18">
        <v>0.85765479443001358</v>
      </c>
      <c r="L590" s="49">
        <v>96949718.871695817</v>
      </c>
      <c r="M590" s="19">
        <v>710254.35070839431</v>
      </c>
      <c r="N590" s="19">
        <v>952034.07733333355</v>
      </c>
      <c r="O590" s="50">
        <v>91.63724679408476</v>
      </c>
      <c r="P590" s="19">
        <v>96949718.871695817</v>
      </c>
      <c r="Q590" s="19">
        <v>710254.35070839431</v>
      </c>
      <c r="R590" s="19">
        <v>952034.07733333355</v>
      </c>
      <c r="S590" s="18">
        <v>91.63724679408476</v>
      </c>
      <c r="T590" s="49">
        <v>193899437.74339163</v>
      </c>
      <c r="U590" s="223"/>
      <c r="V590" s="104">
        <v>1</v>
      </c>
      <c r="W590" s="105">
        <v>1</v>
      </c>
      <c r="X590" s="105">
        <v>1</v>
      </c>
      <c r="Y590" s="105">
        <v>1</v>
      </c>
      <c r="Z590" s="105">
        <v>1</v>
      </c>
      <c r="AA590" s="106">
        <v>1</v>
      </c>
      <c r="AB590" s="105">
        <v>1</v>
      </c>
      <c r="AC590" s="105">
        <v>1</v>
      </c>
      <c r="AD590" s="105">
        <v>1</v>
      </c>
      <c r="AE590" s="111">
        <v>2</v>
      </c>
      <c r="AF590" s="224">
        <f t="shared" si="94"/>
        <v>74.286522846507168</v>
      </c>
      <c r="AG590" s="221"/>
      <c r="AH590" s="229"/>
      <c r="AI590" s="226"/>
      <c r="AJ590" s="60" t="str">
        <f>IF(head!$F$48="S460","a0","a")</f>
        <v>a</v>
      </c>
      <c r="AK590" s="60">
        <f t="shared" si="95"/>
        <v>0.21</v>
      </c>
      <c r="AL590" s="20">
        <f>IF(head!F$48="S235",235,IF(head!F$48="S275",275,IF(head!F$48="S355",355,IF(head!F$48="S420",420,460))))^0.5*head!$I$40*1000/(S590*3.1416*210000^0.5)</f>
        <v>0.41831541024604707</v>
      </c>
      <c r="AM590" s="20">
        <f t="shared" si="96"/>
        <v>0.61041700930049425</v>
      </c>
      <c r="AN590" s="20">
        <f t="shared" si="97"/>
        <v>0.94790053748401104</v>
      </c>
      <c r="AO590" s="21">
        <f>IF(head!F$48="S235",235,IF(head!F$48="S275",275,IF(head!F$48="S355",355,IF(head!F$48="S420",420,460))))*AN590*J590/1000</f>
        <v>2571.7758918329932</v>
      </c>
      <c r="AP590" s="45" t="str">
        <f t="shared" si="98"/>
        <v>HF CHS 273 x 16</v>
      </c>
    </row>
    <row r="591" spans="1:42">
      <c r="A591" s="16" t="s">
        <v>659</v>
      </c>
      <c r="B591" s="31">
        <f t="shared" si="93"/>
        <v>2875.3607419067816</v>
      </c>
      <c r="C591" s="17">
        <v>273</v>
      </c>
      <c r="D591" s="17"/>
      <c r="E591" s="216" t="s">
        <v>311</v>
      </c>
      <c r="F591" s="17"/>
      <c r="G591" s="17"/>
      <c r="H591" s="35">
        <v>101.40809758375563</v>
      </c>
      <c r="I591" s="18">
        <v>103.34583193248982</v>
      </c>
      <c r="J591" s="18">
        <v>12918.228991561229</v>
      </c>
      <c r="K591" s="18">
        <v>0.85765479443001358</v>
      </c>
      <c r="L591" s="49">
        <v>107067896.66068339</v>
      </c>
      <c r="M591" s="19">
        <v>784380.19531636185</v>
      </c>
      <c r="N591" s="19">
        <v>1058149.3333333333</v>
      </c>
      <c r="O591" s="50">
        <v>91.03913993442599</v>
      </c>
      <c r="P591" s="19">
        <v>107067896.66068339</v>
      </c>
      <c r="Q591" s="19">
        <v>784380.19531636185</v>
      </c>
      <c r="R591" s="19">
        <v>1058149.3333333333</v>
      </c>
      <c r="S591" s="18">
        <v>91.03913993442599</v>
      </c>
      <c r="T591" s="49">
        <v>214135793.32136679</v>
      </c>
      <c r="U591" s="223"/>
      <c r="V591" s="104">
        <v>1</v>
      </c>
      <c r="W591" s="105">
        <v>1</v>
      </c>
      <c r="X591" s="105">
        <v>1</v>
      </c>
      <c r="Y591" s="105">
        <v>1</v>
      </c>
      <c r="Z591" s="105">
        <v>1</v>
      </c>
      <c r="AA591" s="106">
        <v>1</v>
      </c>
      <c r="AB591" s="105">
        <v>1</v>
      </c>
      <c r="AC591" s="105">
        <v>1</v>
      </c>
      <c r="AD591" s="105">
        <v>1</v>
      </c>
      <c r="AE591" s="111">
        <v>1</v>
      </c>
      <c r="AF591" s="224">
        <f t="shared" si="94"/>
        <v>66.391050583657588</v>
      </c>
      <c r="AG591" s="221"/>
      <c r="AH591" s="229"/>
      <c r="AI591" s="226"/>
      <c r="AJ591" s="60" t="str">
        <f>IF(head!$F$48="S460","a0","a")</f>
        <v>a</v>
      </c>
      <c r="AK591" s="60">
        <f t="shared" si="95"/>
        <v>0.21</v>
      </c>
      <c r="AL591" s="20">
        <f>IF(head!F$48="S235",235,IF(head!F$48="S275",275,IF(head!F$48="S355",355,IF(head!F$48="S420",420,460))))^0.5*head!$I$40*1000/(S591*3.1416*210000^0.5)</f>
        <v>0.42106364926224765</v>
      </c>
      <c r="AM591" s="20">
        <f t="shared" si="96"/>
        <v>0.61185898153755658</v>
      </c>
      <c r="AN591" s="20">
        <f t="shared" si="97"/>
        <v>0.94715596333894325</v>
      </c>
      <c r="AO591" s="21">
        <f>IF(head!F$48="S235",235,IF(head!F$48="S275",275,IF(head!F$48="S355",355,IF(head!F$48="S420",420,460))))*AN591*J591/1000</f>
        <v>2875.3607419067816</v>
      </c>
      <c r="AP591" s="45" t="str">
        <f t="shared" si="98"/>
        <v>HF CHS 273 x 20</v>
      </c>
    </row>
    <row r="592" spans="1:42">
      <c r="A592" s="16" t="s">
        <v>667</v>
      </c>
      <c r="B592" s="31">
        <f t="shared" si="93"/>
        <v>3531.9904744273767</v>
      </c>
      <c r="C592" s="17">
        <v>273</v>
      </c>
      <c r="D592" s="17"/>
      <c r="E592" s="216" t="s">
        <v>315</v>
      </c>
      <c r="F592" s="17"/>
      <c r="G592" s="17"/>
      <c r="H592" s="35">
        <v>124.78720179324017</v>
      </c>
      <c r="I592" s="18">
        <v>127.17167061731483</v>
      </c>
      <c r="J592" s="18">
        <v>15896.458827164353</v>
      </c>
      <c r="K592" s="18">
        <v>0.85765479443001358</v>
      </c>
      <c r="L592" s="49">
        <v>127984377.0748536</v>
      </c>
      <c r="M592" s="19">
        <v>937614.48406486143</v>
      </c>
      <c r="N592" s="19">
        <v>1282846.6666666665</v>
      </c>
      <c r="O592" s="50">
        <v>89.728061385499686</v>
      </c>
      <c r="P592" s="19">
        <v>127984377.0748536</v>
      </c>
      <c r="Q592" s="19">
        <v>937614.48406486143</v>
      </c>
      <c r="R592" s="19">
        <v>1282846.6666666665</v>
      </c>
      <c r="S592" s="18">
        <v>89.728061385499686</v>
      </c>
      <c r="T592" s="49">
        <v>255968754.1497072</v>
      </c>
      <c r="U592" s="223"/>
      <c r="V592" s="104">
        <v>1</v>
      </c>
      <c r="W592" s="105">
        <v>1</v>
      </c>
      <c r="X592" s="105">
        <v>1</v>
      </c>
      <c r="Y592" s="105">
        <v>1</v>
      </c>
      <c r="Z592" s="105">
        <v>1</v>
      </c>
      <c r="AA592" s="106">
        <v>1</v>
      </c>
      <c r="AB592" s="105">
        <v>1</v>
      </c>
      <c r="AC592" s="105">
        <v>1</v>
      </c>
      <c r="AD592" s="105">
        <v>1</v>
      </c>
      <c r="AE592" s="111">
        <v>1</v>
      </c>
      <c r="AF592" s="224">
        <f t="shared" si="94"/>
        <v>53.952569169960476</v>
      </c>
      <c r="AG592" s="221"/>
      <c r="AH592" s="229"/>
      <c r="AI592" s="226"/>
      <c r="AJ592" s="60" t="str">
        <f>IF(head!$F$48="S460","a0","a")</f>
        <v>a</v>
      </c>
      <c r="AK592" s="60">
        <f t="shared" si="95"/>
        <v>0.21</v>
      </c>
      <c r="AL592" s="20">
        <f>IF(head!F$48="S235",235,IF(head!F$48="S275",275,IF(head!F$48="S355",355,IF(head!F$48="S420",420,460))))^0.5*head!$I$40*1000/(S592*3.1416*210000^0.5)</f>
        <v>0.42721610045484165</v>
      </c>
      <c r="AM592" s="20">
        <f t="shared" si="96"/>
        <v>0.61511448879167896</v>
      </c>
      <c r="AN592" s="20">
        <f t="shared" si="97"/>
        <v>0.94547766034581715</v>
      </c>
      <c r="AO592" s="21">
        <f>IF(head!F$48="S235",235,IF(head!F$48="S275",275,IF(head!F$48="S355",355,IF(head!F$48="S420",420,460))))*AN592*J592/1000</f>
        <v>3531.9904744273767</v>
      </c>
      <c r="AP592" s="45" t="str">
        <f t="shared" si="98"/>
        <v>HF CHS 323,9 x 5</v>
      </c>
    </row>
    <row r="593" spans="1:42">
      <c r="A593" s="16" t="s">
        <v>585</v>
      </c>
      <c r="B593" s="31">
        <f t="shared" si="93"/>
        <v>1139.4722698599703</v>
      </c>
      <c r="C593" s="17">
        <v>323.89999999999998</v>
      </c>
      <c r="D593" s="17"/>
      <c r="E593" s="216" t="s">
        <v>293</v>
      </c>
      <c r="F593" s="17"/>
      <c r="G593" s="17"/>
      <c r="H593" s="35">
        <v>39.322765466269061</v>
      </c>
      <c r="I593" s="18">
        <v>40.074155889191402</v>
      </c>
      <c r="J593" s="18">
        <v>5009.2694861489254</v>
      </c>
      <c r="K593" s="18">
        <v>1.0175618604977339</v>
      </c>
      <c r="L593" s="49">
        <v>63694245.32707914</v>
      </c>
      <c r="M593" s="19">
        <v>393295.74144537904</v>
      </c>
      <c r="N593" s="19">
        <v>508527.71666666615</v>
      </c>
      <c r="O593" s="50">
        <v>112.76203372589553</v>
      </c>
      <c r="P593" s="19">
        <v>63694245.32707914</v>
      </c>
      <c r="Q593" s="19">
        <v>393295.74144537904</v>
      </c>
      <c r="R593" s="19">
        <v>508527.71666666615</v>
      </c>
      <c r="S593" s="18">
        <v>112.76203372589553</v>
      </c>
      <c r="T593" s="49">
        <v>127388490.65415828</v>
      </c>
      <c r="U593" s="223"/>
      <c r="V593" s="104">
        <v>2</v>
      </c>
      <c r="W593" s="105">
        <v>3</v>
      </c>
      <c r="X593" s="105">
        <v>4</v>
      </c>
      <c r="Y593" s="105">
        <v>4</v>
      </c>
      <c r="Z593" s="105">
        <v>4</v>
      </c>
      <c r="AA593" s="106">
        <v>3</v>
      </c>
      <c r="AB593" s="105">
        <v>4</v>
      </c>
      <c r="AC593" s="105">
        <v>4</v>
      </c>
      <c r="AD593" s="105">
        <v>4</v>
      </c>
      <c r="AE593" s="111">
        <v>4</v>
      </c>
      <c r="AF593" s="224">
        <f t="shared" si="94"/>
        <v>203.13577924114139</v>
      </c>
      <c r="AG593" s="221"/>
      <c r="AH593" s="229"/>
      <c r="AI593" s="226"/>
      <c r="AJ593" s="60" t="str">
        <f>IF(head!$F$48="S460","a0","a")</f>
        <v>a</v>
      </c>
      <c r="AK593" s="60">
        <f t="shared" si="95"/>
        <v>0.21</v>
      </c>
      <c r="AL593" s="20">
        <f>IF(head!F$48="S235",235,IF(head!F$48="S275",275,IF(head!F$48="S355",355,IF(head!F$48="S420",420,460))))^0.5*head!$I$40*1000/(S593*3.1416*210000^0.5)</f>
        <v>0.3399483959261253</v>
      </c>
      <c r="AM593" s="20">
        <f t="shared" si="96"/>
        <v>0.57247703751861589</v>
      </c>
      <c r="AN593" s="20">
        <f t="shared" si="97"/>
        <v>0.96796911865578561</v>
      </c>
      <c r="AO593" s="21">
        <f>IF(head!F$48="S235",235,IF(head!F$48="S275",275,IF(head!F$48="S355",355,IF(head!F$48="S420",420,460))))*AN593*J593/1000</f>
        <v>1139.4722698599703</v>
      </c>
      <c r="AP593" s="45" t="str">
        <f t="shared" si="98"/>
        <v>HF CHS 323,9 x 5,6</v>
      </c>
    </row>
    <row r="594" spans="1:42">
      <c r="A594" s="16" t="s">
        <v>598</v>
      </c>
      <c r="B594" s="31">
        <f t="shared" si="93"/>
        <v>1273.6058299198116</v>
      </c>
      <c r="C594" s="17">
        <v>323.89999999999998</v>
      </c>
      <c r="D594" s="17"/>
      <c r="E594" s="216">
        <v>5.6</v>
      </c>
      <c r="F594" s="17"/>
      <c r="G594" s="17"/>
      <c r="H594" s="35">
        <v>43.958634674390254</v>
      </c>
      <c r="I594" s="18">
        <v>44.798608585365862</v>
      </c>
      <c r="J594" s="18">
        <v>5599.8260731707333</v>
      </c>
      <c r="K594" s="18">
        <v>1.0175618604977339</v>
      </c>
      <c r="L594" s="49">
        <v>70940171.646009967</v>
      </c>
      <c r="M594" s="19">
        <v>438037.49086761329</v>
      </c>
      <c r="N594" s="19">
        <v>567421.92266666575</v>
      </c>
      <c r="O594" s="50">
        <v>112.55345952035418</v>
      </c>
      <c r="P594" s="19">
        <v>70940171.646009967</v>
      </c>
      <c r="Q594" s="19">
        <v>438037.49086761329</v>
      </c>
      <c r="R594" s="19">
        <v>567421.92266666575</v>
      </c>
      <c r="S594" s="18">
        <v>112.55345952035418</v>
      </c>
      <c r="T594" s="49">
        <v>141880343.29201993</v>
      </c>
      <c r="U594" s="223"/>
      <c r="V594" s="104">
        <v>2</v>
      </c>
      <c r="W594" s="105">
        <v>2</v>
      </c>
      <c r="X594" s="105">
        <v>3</v>
      </c>
      <c r="Y594" s="105">
        <v>4</v>
      </c>
      <c r="Z594" s="105">
        <v>4</v>
      </c>
      <c r="AA594" s="106">
        <v>3</v>
      </c>
      <c r="AB594" s="105">
        <v>4</v>
      </c>
      <c r="AC594" s="105">
        <v>4</v>
      </c>
      <c r="AD594" s="105">
        <v>4</v>
      </c>
      <c r="AE594" s="111">
        <v>4</v>
      </c>
      <c r="AF594" s="224">
        <f t="shared" si="94"/>
        <v>181.71311880077198</v>
      </c>
      <c r="AG594" s="221"/>
      <c r="AH594" s="229"/>
      <c r="AI594" s="226"/>
      <c r="AJ594" s="60" t="str">
        <f>IF(head!$F$48="S460","a0","a")</f>
        <v>a</v>
      </c>
      <c r="AK594" s="60">
        <f t="shared" si="95"/>
        <v>0.21</v>
      </c>
      <c r="AL594" s="20">
        <f>IF(head!F$48="S235",235,IF(head!F$48="S275",275,IF(head!F$48="S355",355,IF(head!F$48="S420",420,460))))^0.5*head!$I$40*1000/(S594*3.1416*210000^0.5)</f>
        <v>0.34057835849597884</v>
      </c>
      <c r="AM594" s="20">
        <f t="shared" si="96"/>
        <v>0.57275753677998553</v>
      </c>
      <c r="AN594" s="20">
        <f t="shared" si="97"/>
        <v>0.96781564381442153</v>
      </c>
      <c r="AO594" s="21">
        <f>IF(head!F$48="S235",235,IF(head!F$48="S275",275,IF(head!F$48="S355",355,IF(head!F$48="S420",420,460))))*AN594*J594/1000</f>
        <v>1273.6058299198116</v>
      </c>
      <c r="AP594" s="45" t="str">
        <f t="shared" si="98"/>
        <v>HF CHS 323,9 x 6,3</v>
      </c>
    </row>
    <row r="595" spans="1:42">
      <c r="A595" s="16" t="s">
        <v>611</v>
      </c>
      <c r="B595" s="31">
        <f t="shared" si="93"/>
        <v>1429.390357152482</v>
      </c>
      <c r="C595" s="17">
        <v>323.89999999999998</v>
      </c>
      <c r="D595" s="17"/>
      <c r="E595" s="216" t="s">
        <v>297</v>
      </c>
      <c r="F595" s="17"/>
      <c r="G595" s="17"/>
      <c r="H595" s="35">
        <v>49.344706783410857</v>
      </c>
      <c r="I595" s="18">
        <v>50.287599269718072</v>
      </c>
      <c r="J595" s="18">
        <v>6285.9499087147597</v>
      </c>
      <c r="K595" s="18">
        <v>1.0175618604977339</v>
      </c>
      <c r="L595" s="49">
        <v>79288968.50199458</v>
      </c>
      <c r="M595" s="19">
        <v>489589.18494593754</v>
      </c>
      <c r="N595" s="19">
        <v>635562.83700000064</v>
      </c>
      <c r="O595" s="50">
        <v>112.31064620061626</v>
      </c>
      <c r="P595" s="19">
        <v>79288968.50199458</v>
      </c>
      <c r="Q595" s="19">
        <v>489589.18494593754</v>
      </c>
      <c r="R595" s="19">
        <v>635562.83700000064</v>
      </c>
      <c r="S595" s="18">
        <v>112.31064620061626</v>
      </c>
      <c r="T595" s="49">
        <v>158577937.00398916</v>
      </c>
      <c r="U595" s="223"/>
      <c r="V595" s="104">
        <v>2</v>
      </c>
      <c r="W595" s="105">
        <v>2</v>
      </c>
      <c r="X595" s="105">
        <v>3</v>
      </c>
      <c r="Y595" s="105">
        <v>4</v>
      </c>
      <c r="Z595" s="105">
        <v>4</v>
      </c>
      <c r="AA595" s="106">
        <v>3</v>
      </c>
      <c r="AB595" s="105">
        <v>3</v>
      </c>
      <c r="AC595" s="105">
        <v>4</v>
      </c>
      <c r="AD595" s="105">
        <v>4</v>
      </c>
      <c r="AE595" s="111">
        <v>4</v>
      </c>
      <c r="AF595" s="224">
        <f t="shared" si="94"/>
        <v>161.87877333973012</v>
      </c>
      <c r="AG595" s="221"/>
      <c r="AH595" s="229"/>
      <c r="AI595" s="226"/>
      <c r="AJ595" s="60" t="str">
        <f>IF(head!$F$48="S460","a0","a")</f>
        <v>a</v>
      </c>
      <c r="AK595" s="60">
        <f t="shared" si="95"/>
        <v>0.21</v>
      </c>
      <c r="AL595" s="20">
        <f>IF(head!F$48="S235",235,IF(head!F$48="S275",275,IF(head!F$48="S355",355,IF(head!F$48="S420",420,460))))^0.5*head!$I$40*1000/(S595*3.1416*210000^0.5)</f>
        <v>0.34131468194041509</v>
      </c>
      <c r="AM595" s="20">
        <f t="shared" si="96"/>
        <v>0.57308589765778695</v>
      </c>
      <c r="AN595" s="20">
        <f t="shared" si="97"/>
        <v>0.9676361164862215</v>
      </c>
      <c r="AO595" s="21">
        <f>IF(head!F$48="S235",235,IF(head!F$48="S275",275,IF(head!F$48="S355",355,IF(head!F$48="S420",420,460))))*AN595*J595/1000</f>
        <v>1429.390357152482</v>
      </c>
      <c r="AP595" s="45" t="str">
        <f t="shared" si="98"/>
        <v>HF CHS 323,9 x 7,1</v>
      </c>
    </row>
    <row r="596" spans="1:42">
      <c r="A596" s="16" t="s">
        <v>621</v>
      </c>
      <c r="B596" s="31">
        <f t="shared" si="93"/>
        <v>1606.5008180891957</v>
      </c>
      <c r="C596" s="17">
        <v>323.89999999999998</v>
      </c>
      <c r="D596" s="17"/>
      <c r="E596" s="216" t="s">
        <v>299</v>
      </c>
      <c r="F596" s="17"/>
      <c r="G596" s="17"/>
      <c r="H596" s="35">
        <v>55.470623962351603</v>
      </c>
      <c r="I596" s="18">
        <v>56.530572190931572</v>
      </c>
      <c r="J596" s="18">
        <v>7066.3215238664461</v>
      </c>
      <c r="K596" s="18">
        <v>1.0175618604977339</v>
      </c>
      <c r="L596" s="49">
        <v>88693508.745433539</v>
      </c>
      <c r="M596" s="19">
        <v>547659.82553524873</v>
      </c>
      <c r="N596" s="19">
        <v>712691.2076666659</v>
      </c>
      <c r="O596" s="50">
        <v>112.03383975388866</v>
      </c>
      <c r="P596" s="19">
        <v>88693508.745433539</v>
      </c>
      <c r="Q596" s="19">
        <v>547659.82553524873</v>
      </c>
      <c r="R596" s="19">
        <v>712691.2076666659</v>
      </c>
      <c r="S596" s="18">
        <v>112.03383975388866</v>
      </c>
      <c r="T596" s="49">
        <v>177387017.49086708</v>
      </c>
      <c r="U596" s="223"/>
      <c r="V596" s="104">
        <v>1</v>
      </c>
      <c r="W596" s="105">
        <v>2</v>
      </c>
      <c r="X596" s="105">
        <v>2</v>
      </c>
      <c r="Y596" s="105">
        <v>3</v>
      </c>
      <c r="Z596" s="105">
        <v>3</v>
      </c>
      <c r="AA596" s="106">
        <v>2</v>
      </c>
      <c r="AB596" s="105">
        <v>3</v>
      </c>
      <c r="AC596" s="105">
        <v>4</v>
      </c>
      <c r="AD596" s="105">
        <v>4</v>
      </c>
      <c r="AE596" s="111">
        <v>4</v>
      </c>
      <c r="AF596" s="224">
        <f t="shared" si="94"/>
        <v>144.00163607910093</v>
      </c>
      <c r="AG596" s="221"/>
      <c r="AH596" s="229"/>
      <c r="AI596" s="226"/>
      <c r="AJ596" s="60" t="str">
        <f>IF(head!$F$48="S460","a0","a")</f>
        <v>a</v>
      </c>
      <c r="AK596" s="60">
        <f t="shared" si="95"/>
        <v>0.21</v>
      </c>
      <c r="AL596" s="20">
        <f>IF(head!F$48="S235",235,IF(head!F$48="S275",275,IF(head!F$48="S355",355,IF(head!F$48="S420",420,460))))^0.5*head!$I$40*1000/(S596*3.1416*210000^0.5)</f>
        <v>0.34215798164817696</v>
      </c>
      <c r="AM596" s="20">
        <f t="shared" si="96"/>
        <v>0.57346263027583566</v>
      </c>
      <c r="AN596" s="20">
        <f t="shared" si="97"/>
        <v>0.96743032013296504</v>
      </c>
      <c r="AO596" s="21">
        <f>IF(head!F$48="S235",235,IF(head!F$48="S275",275,IF(head!F$48="S355",355,IF(head!F$48="S420",420,460))))*AN596*J596/1000</f>
        <v>1606.5008180891957</v>
      </c>
      <c r="AP596" s="45" t="str">
        <f t="shared" si="98"/>
        <v>HF CHS 323,9 x 8</v>
      </c>
    </row>
    <row r="597" spans="1:42">
      <c r="A597" s="16" t="s">
        <v>632</v>
      </c>
      <c r="B597" s="31">
        <f t="shared" si="93"/>
        <v>1804.565879923003</v>
      </c>
      <c r="C597" s="17">
        <v>323.89999999999998</v>
      </c>
      <c r="D597" s="17"/>
      <c r="E597" s="216" t="s">
        <v>301</v>
      </c>
      <c r="F597" s="17"/>
      <c r="G597" s="17"/>
      <c r="H597" s="35">
        <v>62.324548690094197</v>
      </c>
      <c r="I597" s="18">
        <v>63.515463633217017</v>
      </c>
      <c r="J597" s="18">
        <v>7939.4329541521274</v>
      </c>
      <c r="K597" s="18">
        <v>1.0175618604977339</v>
      </c>
      <c r="L597" s="49">
        <v>99100806.001313493</v>
      </c>
      <c r="M597" s="19">
        <v>611922.23526590609</v>
      </c>
      <c r="N597" s="19">
        <v>798513.14666666649</v>
      </c>
      <c r="O597" s="50">
        <v>111.72332455669229</v>
      </c>
      <c r="P597" s="19">
        <v>99100806.001313493</v>
      </c>
      <c r="Q597" s="19">
        <v>611922.23526590609</v>
      </c>
      <c r="R597" s="19">
        <v>798513.14666666649</v>
      </c>
      <c r="S597" s="18">
        <v>111.72332455669229</v>
      </c>
      <c r="T597" s="49">
        <v>198201612.00262699</v>
      </c>
      <c r="U597" s="223"/>
      <c r="V597" s="104">
        <v>1</v>
      </c>
      <c r="W597" s="105">
        <v>1</v>
      </c>
      <c r="X597" s="105">
        <v>2</v>
      </c>
      <c r="Y597" s="105">
        <v>3</v>
      </c>
      <c r="Z597" s="105">
        <v>3</v>
      </c>
      <c r="AA597" s="106">
        <v>2</v>
      </c>
      <c r="AB597" s="105">
        <v>2</v>
      </c>
      <c r="AC597" s="105">
        <v>3</v>
      </c>
      <c r="AD597" s="105">
        <v>4</v>
      </c>
      <c r="AE597" s="111">
        <v>4</v>
      </c>
      <c r="AF597" s="224">
        <f t="shared" si="94"/>
        <v>128.16555872111422</v>
      </c>
      <c r="AG597" s="221"/>
      <c r="AH597" s="229"/>
      <c r="AI597" s="226"/>
      <c r="AJ597" s="60" t="str">
        <f>IF(head!$F$48="S460","a0","a")</f>
        <v>a</v>
      </c>
      <c r="AK597" s="60">
        <f t="shared" si="95"/>
        <v>0.21</v>
      </c>
      <c r="AL597" s="20">
        <f>IF(head!F$48="S235",235,IF(head!F$48="S275",275,IF(head!F$48="S355",355,IF(head!F$48="S420",420,460))))^0.5*head!$I$40*1000/(S597*3.1416*210000^0.5)</f>
        <v>0.34310894917053958</v>
      </c>
      <c r="AM597" s="20">
        <f t="shared" si="96"/>
        <v>0.57388831516336258</v>
      </c>
      <c r="AN597" s="20">
        <f t="shared" si="97"/>
        <v>0.96719800881211226</v>
      </c>
      <c r="AO597" s="21">
        <f>IF(head!F$48="S235",235,IF(head!F$48="S275",275,IF(head!F$48="S355",355,IF(head!F$48="S420",420,460))))*AN597*J597/1000</f>
        <v>1804.565879923003</v>
      </c>
      <c r="AP597" s="45" t="str">
        <f t="shared" si="98"/>
        <v>HF CHS 323,9 x 10</v>
      </c>
    </row>
    <row r="598" spans="1:42">
      <c r="A598" s="16" t="s">
        <v>645</v>
      </c>
      <c r="B598" s="31">
        <f t="shared" si="93"/>
        <v>2240.2229271981091</v>
      </c>
      <c r="C598" s="17">
        <v>323.89999999999998</v>
      </c>
      <c r="D598" s="17"/>
      <c r="E598" s="216">
        <v>10</v>
      </c>
      <c r="F598" s="17"/>
      <c r="G598" s="17"/>
      <c r="H598" s="35">
        <v>77.412455816004126</v>
      </c>
      <c r="I598" s="18">
        <v>78.891674716946881</v>
      </c>
      <c r="J598" s="18">
        <v>9861.4593396183609</v>
      </c>
      <c r="K598" s="18">
        <v>1.0175618604977339</v>
      </c>
      <c r="L598" s="49">
        <v>121583423.74387991</v>
      </c>
      <c r="M598" s="19">
        <v>750746.67331818421</v>
      </c>
      <c r="N598" s="19">
        <v>985665.433333333</v>
      </c>
      <c r="O598" s="50">
        <v>111.036711271543</v>
      </c>
      <c r="P598" s="19">
        <v>121583423.74387991</v>
      </c>
      <c r="Q598" s="19">
        <v>750746.67331818421</v>
      </c>
      <c r="R598" s="19">
        <v>985665.433333333</v>
      </c>
      <c r="S598" s="18">
        <v>111.036711271543</v>
      </c>
      <c r="T598" s="49">
        <v>243166847.48775983</v>
      </c>
      <c r="U598" s="223"/>
      <c r="V598" s="104">
        <v>1</v>
      </c>
      <c r="W598" s="105">
        <v>1</v>
      </c>
      <c r="X598" s="105">
        <v>1</v>
      </c>
      <c r="Y598" s="105">
        <v>2</v>
      </c>
      <c r="Z598" s="105">
        <v>2</v>
      </c>
      <c r="AA598" s="106">
        <v>1</v>
      </c>
      <c r="AB598" s="105">
        <v>2</v>
      </c>
      <c r="AC598" s="105">
        <v>2</v>
      </c>
      <c r="AD598" s="105">
        <v>3</v>
      </c>
      <c r="AE598" s="111">
        <v>3</v>
      </c>
      <c r="AF598" s="224">
        <f t="shared" si="94"/>
        <v>103.18572793883402</v>
      </c>
      <c r="AG598" s="221"/>
      <c r="AH598" s="229"/>
      <c r="AI598" s="226"/>
      <c r="AJ598" s="60" t="str">
        <f>IF(head!$F$48="S460","a0","a")</f>
        <v>a</v>
      </c>
      <c r="AK598" s="60">
        <f t="shared" si="95"/>
        <v>0.21</v>
      </c>
      <c r="AL598" s="20">
        <f>IF(head!F$48="S235",235,IF(head!F$48="S275",275,IF(head!F$48="S355",355,IF(head!F$48="S420",420,460))))^0.5*head!$I$40*1000/(S598*3.1416*210000^0.5)</f>
        <v>0.34523061830191348</v>
      </c>
      <c r="AM598" s="20">
        <f t="shared" si="96"/>
        <v>0.57484130482826168</v>
      </c>
      <c r="AN598" s="20">
        <f t="shared" si="97"/>
        <v>0.96667878370635529</v>
      </c>
      <c r="AO598" s="21">
        <f>IF(head!F$48="S235",235,IF(head!F$48="S275",275,IF(head!F$48="S355",355,IF(head!F$48="S420",420,460))))*AN598*J598/1000</f>
        <v>2240.2229271981091</v>
      </c>
      <c r="AP598" s="45" t="str">
        <f t="shared" si="98"/>
        <v>HF CHS 323,9 x 12,5</v>
      </c>
    </row>
    <row r="599" spans="1:42">
      <c r="A599" s="16" t="s">
        <v>656</v>
      </c>
      <c r="B599" s="31">
        <f t="shared" si="93"/>
        <v>2776.0947710303867</v>
      </c>
      <c r="C599" s="17">
        <v>323.89999999999998</v>
      </c>
      <c r="D599" s="17"/>
      <c r="E599" s="216" t="s">
        <v>307</v>
      </c>
      <c r="F599" s="17"/>
      <c r="G599" s="17"/>
      <c r="H599" s="35">
        <v>95.994897822171396</v>
      </c>
      <c r="I599" s="18">
        <v>97.829195232786134</v>
      </c>
      <c r="J599" s="18">
        <v>12228.649404098269</v>
      </c>
      <c r="K599" s="18">
        <v>1.0175618604977339</v>
      </c>
      <c r="L599" s="49">
        <v>148465296.25485295</v>
      </c>
      <c r="M599" s="19">
        <v>916735.38903891901</v>
      </c>
      <c r="N599" s="19">
        <v>1212775.541666666</v>
      </c>
      <c r="O599" s="50">
        <v>110.18519070183616</v>
      </c>
      <c r="P599" s="19">
        <v>148465296.25485295</v>
      </c>
      <c r="Q599" s="19">
        <v>916735.38903891901</v>
      </c>
      <c r="R599" s="19">
        <v>1212775.541666666</v>
      </c>
      <c r="S599" s="18">
        <v>110.18519070183616</v>
      </c>
      <c r="T599" s="49">
        <v>296930592.5097059</v>
      </c>
      <c r="U599" s="223"/>
      <c r="V599" s="104">
        <v>1</v>
      </c>
      <c r="W599" s="105">
        <v>1</v>
      </c>
      <c r="X599" s="105">
        <v>1</v>
      </c>
      <c r="Y599" s="105">
        <v>1</v>
      </c>
      <c r="Z599" s="105">
        <v>2</v>
      </c>
      <c r="AA599" s="106">
        <v>1</v>
      </c>
      <c r="AB599" s="105">
        <v>1</v>
      </c>
      <c r="AC599" s="105">
        <v>2</v>
      </c>
      <c r="AD599" s="105">
        <v>2</v>
      </c>
      <c r="AE599" s="111">
        <v>3</v>
      </c>
      <c r="AF599" s="224">
        <f t="shared" si="94"/>
        <v>83.211303789338473</v>
      </c>
      <c r="AG599" s="221"/>
      <c r="AH599" s="229"/>
      <c r="AI599" s="226"/>
      <c r="AJ599" s="60" t="str">
        <f>IF(head!$F$48="S460","a0","a")</f>
        <v>a</v>
      </c>
      <c r="AK599" s="60">
        <f t="shared" si="95"/>
        <v>0.21</v>
      </c>
      <c r="AL599" s="20">
        <f>IF(head!F$48="S235",235,IF(head!F$48="S275",275,IF(head!F$48="S355",355,IF(head!F$48="S420",420,460))))^0.5*head!$I$40*1000/(S599*3.1416*210000^0.5)</f>
        <v>0.34789859002210749</v>
      </c>
      <c r="AM599" s="20">
        <f t="shared" si="96"/>
        <v>0.57604606642200651</v>
      </c>
      <c r="AN599" s="20">
        <f t="shared" si="97"/>
        <v>0.96602403487568722</v>
      </c>
      <c r="AO599" s="21">
        <f>IF(head!F$48="S235",235,IF(head!F$48="S275",275,IF(head!F$48="S355",355,IF(head!F$48="S420",420,460))))*AN599*J599/1000</f>
        <v>2776.0947710303867</v>
      </c>
      <c r="AP599" s="45" t="str">
        <f t="shared" si="98"/>
        <v>HF CHS 323,9 x 14,2</v>
      </c>
    </row>
    <row r="600" spans="1:42">
      <c r="A600" s="16" t="s">
        <v>661</v>
      </c>
      <c r="B600" s="31">
        <f t="shared" si="93"/>
        <v>3134.9700660352273</v>
      </c>
      <c r="C600" s="17">
        <v>323.89999999999998</v>
      </c>
      <c r="D600" s="17"/>
      <c r="E600" s="216" t="s">
        <v>309</v>
      </c>
      <c r="F600" s="17"/>
      <c r="G600" s="17"/>
      <c r="H600" s="35">
        <v>108.45487525972406</v>
      </c>
      <c r="I600" s="18">
        <v>110.52726141118376</v>
      </c>
      <c r="J600" s="18">
        <v>13815.90767639797</v>
      </c>
      <c r="K600" s="18">
        <v>1.0175618604977339</v>
      </c>
      <c r="L600" s="49">
        <v>165990756.49119934</v>
      </c>
      <c r="M600" s="19">
        <v>1024950.6421191687</v>
      </c>
      <c r="N600" s="19">
        <v>1362934.507333332</v>
      </c>
      <c r="O600" s="50">
        <v>109.61052070855243</v>
      </c>
      <c r="P600" s="19">
        <v>165990756.49119934</v>
      </c>
      <c r="Q600" s="19">
        <v>1024950.6421191687</v>
      </c>
      <c r="R600" s="19">
        <v>1362934.507333332</v>
      </c>
      <c r="S600" s="18">
        <v>109.61052070855243</v>
      </c>
      <c r="T600" s="49">
        <v>331981512.98239869</v>
      </c>
      <c r="U600" s="223"/>
      <c r="V600" s="104">
        <v>1</v>
      </c>
      <c r="W600" s="105">
        <v>1</v>
      </c>
      <c r="X600" s="105">
        <v>1</v>
      </c>
      <c r="Y600" s="105">
        <v>1</v>
      </c>
      <c r="Z600" s="105">
        <v>1</v>
      </c>
      <c r="AA600" s="106">
        <v>1</v>
      </c>
      <c r="AB600" s="105">
        <v>1</v>
      </c>
      <c r="AC600" s="105">
        <v>1</v>
      </c>
      <c r="AD600" s="105">
        <v>2</v>
      </c>
      <c r="AE600" s="111">
        <v>2</v>
      </c>
      <c r="AF600" s="224">
        <f t="shared" si="94"/>
        <v>73.651466435032575</v>
      </c>
      <c r="AG600" s="221"/>
      <c r="AH600" s="229"/>
      <c r="AI600" s="226"/>
      <c r="AJ600" s="60" t="str">
        <f>IF(head!$F$48="S460","a0","a")</f>
        <v>a</v>
      </c>
      <c r="AK600" s="60">
        <f t="shared" si="95"/>
        <v>0.21</v>
      </c>
      <c r="AL600" s="20">
        <f>IF(head!F$48="S235",235,IF(head!F$48="S275",275,IF(head!F$48="S355",355,IF(head!F$48="S420",420,460))))^0.5*head!$I$40*1000/(S600*3.1416*210000^0.5)</f>
        <v>0.34972256530385087</v>
      </c>
      <c r="AM600" s="20">
        <f t="shared" si="96"/>
        <v>0.57687380569825741</v>
      </c>
      <c r="AN600" s="20">
        <f t="shared" si="97"/>
        <v>0.96557522428518594</v>
      </c>
      <c r="AO600" s="21">
        <f>IF(head!F$48="S235",235,IF(head!F$48="S275",275,IF(head!F$48="S355",355,IF(head!F$48="S420",420,460))))*AN600*J600/1000</f>
        <v>3134.9700660352273</v>
      </c>
      <c r="AP600" s="45" t="str">
        <f t="shared" si="98"/>
        <v>HF CHS 323,9 x 16</v>
      </c>
    </row>
    <row r="601" spans="1:42">
      <c r="A601" s="16" t="s">
        <v>665</v>
      </c>
      <c r="B601" s="31">
        <f t="shared" si="93"/>
        <v>3510.0906002842889</v>
      </c>
      <c r="C601" s="17">
        <v>323.89999999999998</v>
      </c>
      <c r="D601" s="17"/>
      <c r="E601" s="216" t="s">
        <v>311</v>
      </c>
      <c r="F601" s="17"/>
      <c r="G601" s="17"/>
      <c r="H601" s="35">
        <v>121.49242508186137</v>
      </c>
      <c r="I601" s="18">
        <v>123.81393638915809</v>
      </c>
      <c r="J601" s="18">
        <v>15476.742048644761</v>
      </c>
      <c r="K601" s="18">
        <v>1.0175618604977339</v>
      </c>
      <c r="L601" s="49">
        <v>183899311.39053923</v>
      </c>
      <c r="M601" s="19">
        <v>1135531.4071660342</v>
      </c>
      <c r="N601" s="19">
        <v>1518203.8933333333</v>
      </c>
      <c r="O601" s="50">
        <v>109.0059688732686</v>
      </c>
      <c r="P601" s="19">
        <v>183899311.39053923</v>
      </c>
      <c r="Q601" s="19">
        <v>1135531.4071660342</v>
      </c>
      <c r="R601" s="19">
        <v>1518203.8933333333</v>
      </c>
      <c r="S601" s="18">
        <v>109.0059688732686</v>
      </c>
      <c r="T601" s="49">
        <v>367798622.78107846</v>
      </c>
      <c r="U601" s="223"/>
      <c r="V601" s="104">
        <v>1</v>
      </c>
      <c r="W601" s="105">
        <v>1</v>
      </c>
      <c r="X601" s="105">
        <v>1</v>
      </c>
      <c r="Y601" s="105">
        <v>1</v>
      </c>
      <c r="Z601" s="105">
        <v>1</v>
      </c>
      <c r="AA601" s="106">
        <v>1</v>
      </c>
      <c r="AB601" s="105">
        <v>1</v>
      </c>
      <c r="AC601" s="105">
        <v>1</v>
      </c>
      <c r="AD601" s="105">
        <v>2</v>
      </c>
      <c r="AE601" s="111">
        <v>2</v>
      </c>
      <c r="AF601" s="224">
        <f t="shared" si="94"/>
        <v>65.747807729782366</v>
      </c>
      <c r="AG601" s="221"/>
      <c r="AH601" s="229"/>
      <c r="AI601" s="226"/>
      <c r="AJ601" s="60" t="str">
        <f>IF(head!$F$48="S460","a0","a")</f>
        <v>a</v>
      </c>
      <c r="AK601" s="60">
        <f t="shared" si="95"/>
        <v>0.21</v>
      </c>
      <c r="AL601" s="20">
        <f>IF(head!F$48="S235",235,IF(head!F$48="S275",275,IF(head!F$48="S355",355,IF(head!F$48="S420",420,460))))^0.5*head!$I$40*1000/(S601*3.1416*210000^0.5)</f>
        <v>0.35166214183236572</v>
      </c>
      <c r="AM601" s="20">
        <f t="shared" si="96"/>
        <v>0.57775765589146177</v>
      </c>
      <c r="AN601" s="20">
        <f t="shared" si="97"/>
        <v>0.96509689823243705</v>
      </c>
      <c r="AO601" s="21">
        <f>IF(head!F$48="S235",235,IF(head!F$48="S275",275,IF(head!F$48="S355",355,IF(head!F$48="S420",420,460))))*AN601*J601/1000</f>
        <v>3510.0906002842889</v>
      </c>
      <c r="AP601" s="45" t="str">
        <f t="shared" si="98"/>
        <v>HF CHS 323,9 x 17,5</v>
      </c>
    </row>
    <row r="602" spans="1:42">
      <c r="A602" s="16" t="s">
        <v>668</v>
      </c>
      <c r="B602" s="31">
        <f t="shared" si="93"/>
        <v>3818.8708186931613</v>
      </c>
      <c r="C602" s="17">
        <v>323.89999999999998</v>
      </c>
      <c r="D602" s="17"/>
      <c r="E602" s="216" t="s">
        <v>313</v>
      </c>
      <c r="F602" s="17"/>
      <c r="G602" s="17"/>
      <c r="H602" s="35">
        <v>132.23497549710549</v>
      </c>
      <c r="I602" s="18">
        <v>134.76175846838777</v>
      </c>
      <c r="J602" s="18">
        <v>16845.219808548471</v>
      </c>
      <c r="K602" s="18">
        <v>1.0175618604977339</v>
      </c>
      <c r="L602" s="49">
        <v>198325531.95048931</v>
      </c>
      <c r="M602" s="19">
        <v>1224609.6446464302</v>
      </c>
      <c r="N602" s="19">
        <v>1644703.2583333328</v>
      </c>
      <c r="O602" s="50">
        <v>108.5053051698395</v>
      </c>
      <c r="P602" s="19">
        <v>198325531.95048931</v>
      </c>
      <c r="Q602" s="19">
        <v>1224609.6446464302</v>
      </c>
      <c r="R602" s="19">
        <v>1644703.2583333328</v>
      </c>
      <c r="S602" s="18">
        <v>108.5053051698395</v>
      </c>
      <c r="T602" s="49">
        <v>396651063.90097862</v>
      </c>
      <c r="U602" s="223"/>
      <c r="V602" s="104">
        <v>1</v>
      </c>
      <c r="W602" s="105">
        <v>1</v>
      </c>
      <c r="X602" s="105">
        <v>1</v>
      </c>
      <c r="Y602" s="105">
        <v>1</v>
      </c>
      <c r="Z602" s="105">
        <v>1</v>
      </c>
      <c r="AA602" s="106">
        <v>1</v>
      </c>
      <c r="AB602" s="105">
        <v>1</v>
      </c>
      <c r="AC602" s="105">
        <v>1</v>
      </c>
      <c r="AD602" s="105">
        <v>1</v>
      </c>
      <c r="AE602" s="111">
        <v>2</v>
      </c>
      <c r="AF602" s="224">
        <f t="shared" si="94"/>
        <v>60.406564714658707</v>
      </c>
      <c r="AG602" s="221"/>
      <c r="AH602" s="229"/>
      <c r="AI602" s="226"/>
      <c r="AJ602" s="60" t="str">
        <f>IF(head!$F$48="S460","a0","a")</f>
        <v>a</v>
      </c>
      <c r="AK602" s="60">
        <f t="shared" si="95"/>
        <v>0.21</v>
      </c>
      <c r="AL602" s="20">
        <f>IF(head!F$48="S235",235,IF(head!F$48="S275",275,IF(head!F$48="S355",355,IF(head!F$48="S420",420,460))))^0.5*head!$I$40*1000/(S602*3.1416*210000^0.5)</f>
        <v>0.35328477650456003</v>
      </c>
      <c r="AM602" s="20">
        <f t="shared" si="96"/>
        <v>0.57849996818791727</v>
      </c>
      <c r="AN602" s="20">
        <f t="shared" si="97"/>
        <v>0.96469587852168504</v>
      </c>
      <c r="AO602" s="21">
        <f>IF(head!F$48="S235",235,IF(head!F$48="S275",275,IF(head!F$48="S355",355,IF(head!F$48="S420",420,460))))*AN602*J602/1000</f>
        <v>3818.8708186931613</v>
      </c>
      <c r="AP602" s="45" t="str">
        <f t="shared" si="98"/>
        <v>HF CHS 323,9 x 20</v>
      </c>
    </row>
    <row r="603" spans="1:42">
      <c r="A603" s="16" t="s">
        <v>672</v>
      </c>
      <c r="B603" s="31">
        <f t="shared" si="93"/>
        <v>4325.7926608707976</v>
      </c>
      <c r="C603" s="17">
        <v>323.89999999999998</v>
      </c>
      <c r="D603" s="17"/>
      <c r="E603" s="216" t="s">
        <v>315</v>
      </c>
      <c r="F603" s="17"/>
      <c r="G603" s="17"/>
      <c r="H603" s="35">
        <v>149.89261116587227</v>
      </c>
      <c r="I603" s="18">
        <v>152.75680118815009</v>
      </c>
      <c r="J603" s="18">
        <v>19094.600148518763</v>
      </c>
      <c r="K603" s="18">
        <v>1.0175618604977339</v>
      </c>
      <c r="L603" s="49">
        <v>221390455.83023614</v>
      </c>
      <c r="M603" s="19">
        <v>1367029.6747776237</v>
      </c>
      <c r="N603" s="19">
        <v>1849770.8666666658</v>
      </c>
      <c r="O603" s="50">
        <v>107.67730146135722</v>
      </c>
      <c r="P603" s="19">
        <v>221390455.83023614</v>
      </c>
      <c r="Q603" s="19">
        <v>1367029.6747776237</v>
      </c>
      <c r="R603" s="19">
        <v>1849770.8666666658</v>
      </c>
      <c r="S603" s="18">
        <v>107.67730146135722</v>
      </c>
      <c r="T603" s="49">
        <v>442780911.66047227</v>
      </c>
      <c r="U603" s="223"/>
      <c r="V603" s="104">
        <v>1</v>
      </c>
      <c r="W603" s="105">
        <v>1</v>
      </c>
      <c r="X603" s="105">
        <v>1</v>
      </c>
      <c r="Y603" s="105">
        <v>1</v>
      </c>
      <c r="Z603" s="105">
        <v>1</v>
      </c>
      <c r="AA603" s="106">
        <v>1</v>
      </c>
      <c r="AB603" s="105">
        <v>1</v>
      </c>
      <c r="AC603" s="105">
        <v>1</v>
      </c>
      <c r="AD603" s="105">
        <v>1</v>
      </c>
      <c r="AE603" s="111">
        <v>1</v>
      </c>
      <c r="AF603" s="224">
        <f t="shared" si="94"/>
        <v>53.290556103981572</v>
      </c>
      <c r="AG603" s="221"/>
      <c r="AH603" s="229"/>
      <c r="AI603" s="226"/>
      <c r="AJ603" s="60" t="str">
        <f>IF(head!$F$48="S460","a0","a")</f>
        <v>a</v>
      </c>
      <c r="AK603" s="60">
        <f t="shared" si="95"/>
        <v>0.21</v>
      </c>
      <c r="AL603" s="20">
        <f>IF(head!F$48="S235",235,IF(head!F$48="S275",275,IF(head!F$48="S355",355,IF(head!F$48="S420",420,460))))^0.5*head!$I$40*1000/(S603*3.1416*210000^0.5)</f>
        <v>0.35600142245617766</v>
      </c>
      <c r="AM603" s="20">
        <f t="shared" si="96"/>
        <v>0.57974865575330958</v>
      </c>
      <c r="AN603" s="20">
        <f t="shared" si="97"/>
        <v>0.96402271851495158</v>
      </c>
      <c r="AO603" s="21">
        <f>IF(head!F$48="S235",235,IF(head!F$48="S275",275,IF(head!F$48="S355",355,IF(head!F$48="S420",420,460))))*AN603*J603/1000</f>
        <v>4325.7926608707976</v>
      </c>
      <c r="AP603" s="45" t="str">
        <f t="shared" si="98"/>
        <v>HF CHS 355,6 x 5,6</v>
      </c>
    </row>
    <row r="604" spans="1:42">
      <c r="A604" s="16" t="s">
        <v>608</v>
      </c>
      <c r="B604" s="31">
        <f t="shared" si="93"/>
        <v>1411.1406292100573</v>
      </c>
      <c r="C604" s="17">
        <v>355.6</v>
      </c>
      <c r="D604" s="17"/>
      <c r="E604" s="216" t="s">
        <v>295</v>
      </c>
      <c r="F604" s="17"/>
      <c r="G604" s="17"/>
      <c r="H604" s="35">
        <v>48.336544568132467</v>
      </c>
      <c r="I604" s="18">
        <v>49.260172808287862</v>
      </c>
      <c r="J604" s="18">
        <v>6157.5216010359827</v>
      </c>
      <c r="K604" s="18">
        <v>1.1171503476165305</v>
      </c>
      <c r="L604" s="49">
        <v>94311187.000539601</v>
      </c>
      <c r="M604" s="19">
        <v>530434.1226127086</v>
      </c>
      <c r="N604" s="19">
        <v>686058.53866666683</v>
      </c>
      <c r="O604" s="50">
        <v>123.75952488596589</v>
      </c>
      <c r="P604" s="19">
        <v>94311187.000539601</v>
      </c>
      <c r="Q604" s="19">
        <v>530434.1226127086</v>
      </c>
      <c r="R604" s="19">
        <v>686058.53866666683</v>
      </c>
      <c r="S604" s="18">
        <v>123.75952488596589</v>
      </c>
      <c r="T604" s="49">
        <v>188622374.0010792</v>
      </c>
      <c r="U604" s="223"/>
      <c r="V604" s="104">
        <v>2</v>
      </c>
      <c r="W604" s="105">
        <v>3</v>
      </c>
      <c r="X604" s="105">
        <v>4</v>
      </c>
      <c r="Y604" s="105">
        <v>4</v>
      </c>
      <c r="Z604" s="105">
        <v>4</v>
      </c>
      <c r="AA604" s="106">
        <v>3</v>
      </c>
      <c r="AB604" s="105">
        <v>4</v>
      </c>
      <c r="AC604" s="105">
        <v>4</v>
      </c>
      <c r="AD604" s="105">
        <v>4</v>
      </c>
      <c r="AE604" s="111">
        <v>4</v>
      </c>
      <c r="AF604" s="224">
        <f t="shared" si="94"/>
        <v>181.42857142857181</v>
      </c>
      <c r="AG604" s="221"/>
      <c r="AH604" s="229"/>
      <c r="AI604" s="226"/>
      <c r="AJ604" s="60" t="str">
        <f>IF(head!$F$48="S460","a0","a")</f>
        <v>a</v>
      </c>
      <c r="AK604" s="60">
        <f t="shared" si="95"/>
        <v>0.21</v>
      </c>
      <c r="AL604" s="20">
        <f>IF(head!F$48="S235",235,IF(head!F$48="S275",275,IF(head!F$48="S355",355,IF(head!F$48="S420",420,460))))^0.5*head!$I$40*1000/(S604*3.1416*210000^0.5)</f>
        <v>0.30973997776580631</v>
      </c>
      <c r="AM604" s="20">
        <f t="shared" si="96"/>
        <v>0.55949212457859077</v>
      </c>
      <c r="AN604" s="20">
        <f t="shared" si="97"/>
        <v>0.9752062810967802</v>
      </c>
      <c r="AO604" s="21">
        <f>IF(head!F$48="S235",235,IF(head!F$48="S275",275,IF(head!F$48="S355",355,IF(head!F$48="S420",420,460))))*AN604*J604/1000</f>
        <v>1411.1406292100573</v>
      </c>
      <c r="AP604" s="45" t="str">
        <f t="shared" si="98"/>
        <v>HF CHS 355,6 x 8</v>
      </c>
    </row>
    <row r="605" spans="1:42">
      <c r="A605" s="16" t="s">
        <v>639</v>
      </c>
      <c r="B605" s="31">
        <f t="shared" si="93"/>
        <v>2001.0759040489861</v>
      </c>
      <c r="C605" s="17">
        <v>355.6</v>
      </c>
      <c r="D605" s="17"/>
      <c r="E605" s="216" t="s">
        <v>301</v>
      </c>
      <c r="F605" s="17"/>
      <c r="G605" s="17"/>
      <c r="H605" s="35">
        <v>68.578705681154574</v>
      </c>
      <c r="I605" s="18">
        <v>69.889126808819952</v>
      </c>
      <c r="J605" s="18">
        <v>8736.1408511024947</v>
      </c>
      <c r="K605" s="18">
        <v>1.1171503476165305</v>
      </c>
      <c r="L605" s="49">
        <v>132013746.35199709</v>
      </c>
      <c r="M605" s="19">
        <v>742484.5126659004</v>
      </c>
      <c r="N605" s="19">
        <v>966776.7466666674</v>
      </c>
      <c r="O605" s="50">
        <v>122.9277023294587</v>
      </c>
      <c r="P605" s="19">
        <v>132013746.35199709</v>
      </c>
      <c r="Q605" s="19">
        <v>742484.5126659004</v>
      </c>
      <c r="R605" s="19">
        <v>966776.7466666674</v>
      </c>
      <c r="S605" s="18">
        <v>122.9277023294587</v>
      </c>
      <c r="T605" s="49">
        <v>264027492.70399418</v>
      </c>
      <c r="U605" s="223"/>
      <c r="V605" s="104">
        <v>1</v>
      </c>
      <c r="W605" s="105">
        <v>2</v>
      </c>
      <c r="X605" s="105">
        <v>2</v>
      </c>
      <c r="Y605" s="105">
        <v>3</v>
      </c>
      <c r="Z605" s="105">
        <v>3</v>
      </c>
      <c r="AA605" s="106">
        <v>2</v>
      </c>
      <c r="AB605" s="105">
        <v>3</v>
      </c>
      <c r="AC605" s="105">
        <v>4</v>
      </c>
      <c r="AD605" s="105">
        <v>4</v>
      </c>
      <c r="AE605" s="111">
        <v>4</v>
      </c>
      <c r="AF605" s="224">
        <f t="shared" si="94"/>
        <v>127.87686996547761</v>
      </c>
      <c r="AG605" s="221"/>
      <c r="AH605" s="229"/>
      <c r="AI605" s="226"/>
      <c r="AJ605" s="60" t="str">
        <f>IF(head!$F$48="S460","a0","a")</f>
        <v>a</v>
      </c>
      <c r="AK605" s="60">
        <f t="shared" si="95"/>
        <v>0.21</v>
      </c>
      <c r="AL605" s="20">
        <f>IF(head!F$48="S235",235,IF(head!F$48="S275",275,IF(head!F$48="S355",355,IF(head!F$48="S420",420,460))))^0.5*head!$I$40*1000/(S605*3.1416*210000^0.5)</f>
        <v>0.31183591460734189</v>
      </c>
      <c r="AM605" s="20">
        <f t="shared" si="96"/>
        <v>0.56036358985326962</v>
      </c>
      <c r="AN605" s="20">
        <f t="shared" si="97"/>
        <v>0.97471146105660533</v>
      </c>
      <c r="AO605" s="21">
        <f>IF(head!F$48="S235",235,IF(head!F$48="S275",275,IF(head!F$48="S355",355,IF(head!F$48="S420",420,460))))*AN605*J605/1000</f>
        <v>2001.0759040489861</v>
      </c>
      <c r="AP605" s="45" t="str">
        <f t="shared" si="98"/>
        <v>HF CHS 355,6 x 10</v>
      </c>
    </row>
    <row r="606" spans="1:42">
      <c r="A606" s="16" t="s">
        <v>651</v>
      </c>
      <c r="B606" s="31">
        <f t="shared" si="93"/>
        <v>2485.892760068969</v>
      </c>
      <c r="C606" s="17">
        <v>355.6</v>
      </c>
      <c r="D606" s="17"/>
      <c r="E606" s="216">
        <v>10</v>
      </c>
      <c r="F606" s="17"/>
      <c r="G606" s="17"/>
      <c r="H606" s="35">
        <v>85.230152054829645</v>
      </c>
      <c r="I606" s="18">
        <v>86.858753686450598</v>
      </c>
      <c r="J606" s="18">
        <v>10857.344210806325</v>
      </c>
      <c r="K606" s="18">
        <v>1.1171503476165305</v>
      </c>
      <c r="L606" s="49">
        <v>162234997.28243667</v>
      </c>
      <c r="M606" s="19">
        <v>912457.80248839525</v>
      </c>
      <c r="N606" s="19">
        <v>1194726.9333333336</v>
      </c>
      <c r="O606" s="50">
        <v>122.23919175125465</v>
      </c>
      <c r="P606" s="19">
        <v>162234997.28243667</v>
      </c>
      <c r="Q606" s="19">
        <v>912457.80248839525</v>
      </c>
      <c r="R606" s="19">
        <v>1194726.9333333336</v>
      </c>
      <c r="S606" s="18">
        <v>122.23919175125465</v>
      </c>
      <c r="T606" s="49">
        <v>324469994.56487334</v>
      </c>
      <c r="U606" s="223"/>
      <c r="V606" s="104">
        <v>1</v>
      </c>
      <c r="W606" s="105">
        <v>1</v>
      </c>
      <c r="X606" s="105">
        <v>2</v>
      </c>
      <c r="Y606" s="105">
        <v>2</v>
      </c>
      <c r="Z606" s="105">
        <v>2</v>
      </c>
      <c r="AA606" s="106">
        <v>1</v>
      </c>
      <c r="AB606" s="105">
        <v>2</v>
      </c>
      <c r="AC606" s="105">
        <v>3</v>
      </c>
      <c r="AD606" s="105">
        <v>3</v>
      </c>
      <c r="AE606" s="111">
        <v>4</v>
      </c>
      <c r="AF606" s="224">
        <f t="shared" si="94"/>
        <v>102.89351851851853</v>
      </c>
      <c r="AG606" s="221"/>
      <c r="AH606" s="229"/>
      <c r="AI606" s="226"/>
      <c r="AJ606" s="60" t="str">
        <f>IF(head!$F$48="S460","a0","a")</f>
        <v>a</v>
      </c>
      <c r="AK606" s="60">
        <f t="shared" si="95"/>
        <v>0.21</v>
      </c>
      <c r="AL606" s="20">
        <f>IF(head!F$48="S235",235,IF(head!F$48="S275",275,IF(head!F$48="S355",355,IF(head!F$48="S420",420,460))))^0.5*head!$I$40*1000/(S606*3.1416*210000^0.5)</f>
        <v>0.31359232613784344</v>
      </c>
      <c r="AM606" s="20">
        <f t="shared" si="96"/>
        <v>0.56109726775074531</v>
      </c>
      <c r="AN606" s="20">
        <f t="shared" si="97"/>
        <v>0.9742960026628531</v>
      </c>
      <c r="AO606" s="21">
        <f>IF(head!F$48="S235",235,IF(head!F$48="S275",275,IF(head!F$48="S355",355,IF(head!F$48="S420",420,460))))*AN606*J606/1000</f>
        <v>2485.892760068969</v>
      </c>
      <c r="AP606" s="45" t="str">
        <f t="shared" si="98"/>
        <v>HF CHS 355,6 x 12,5</v>
      </c>
    </row>
    <row r="607" spans="1:42">
      <c r="A607" s="16" t="s">
        <v>660</v>
      </c>
      <c r="B607" s="31">
        <f t="shared" si="93"/>
        <v>3083.2311677182674</v>
      </c>
      <c r="C607" s="17">
        <v>355.6</v>
      </c>
      <c r="D607" s="17"/>
      <c r="E607" s="216" t="s">
        <v>307</v>
      </c>
      <c r="F607" s="17"/>
      <c r="G607" s="17"/>
      <c r="H607" s="35">
        <v>105.7670181207033</v>
      </c>
      <c r="I607" s="18">
        <v>107.78804394466579</v>
      </c>
      <c r="J607" s="18">
        <v>13473.505493083225</v>
      </c>
      <c r="K607" s="18">
        <v>1.1171503476165305</v>
      </c>
      <c r="L607" s="49">
        <v>198521762.5251154</v>
      </c>
      <c r="M607" s="19">
        <v>1116545.3460355198</v>
      </c>
      <c r="N607" s="19">
        <v>1472121.1666666679</v>
      </c>
      <c r="O607" s="50">
        <v>121.38464688748739</v>
      </c>
      <c r="P607" s="19">
        <v>198521762.5251154</v>
      </c>
      <c r="Q607" s="19">
        <v>1116545.3460355198</v>
      </c>
      <c r="R607" s="19">
        <v>1472121.1666666679</v>
      </c>
      <c r="S607" s="18">
        <v>121.38464688748739</v>
      </c>
      <c r="T607" s="49">
        <v>397043525.0502308</v>
      </c>
      <c r="U607" s="223"/>
      <c r="V607" s="104">
        <v>1</v>
      </c>
      <c r="W607" s="105">
        <v>1</v>
      </c>
      <c r="X607" s="105">
        <v>1</v>
      </c>
      <c r="Y607" s="105">
        <v>2</v>
      </c>
      <c r="Z607" s="105">
        <v>2</v>
      </c>
      <c r="AA607" s="106">
        <v>1</v>
      </c>
      <c r="AB607" s="105">
        <v>1</v>
      </c>
      <c r="AC607" s="105">
        <v>2</v>
      </c>
      <c r="AD607" s="105">
        <v>3</v>
      </c>
      <c r="AE607" s="111">
        <v>3</v>
      </c>
      <c r="AF607" s="224">
        <f t="shared" si="94"/>
        <v>82.9146021568056</v>
      </c>
      <c r="AG607" s="221"/>
      <c r="AH607" s="229"/>
      <c r="AI607" s="226"/>
      <c r="AJ607" s="60" t="str">
        <f>IF(head!$F$48="S460","a0","a")</f>
        <v>a</v>
      </c>
      <c r="AK607" s="60">
        <f t="shared" si="95"/>
        <v>0.21</v>
      </c>
      <c r="AL607" s="20">
        <f>IF(head!F$48="S235",235,IF(head!F$48="S275",275,IF(head!F$48="S355",355,IF(head!F$48="S420",420,460))))^0.5*head!$I$40*1000/(S607*3.1416*210000^0.5)</f>
        <v>0.31580000823347376</v>
      </c>
      <c r="AM607" s="20">
        <f t="shared" si="96"/>
        <v>0.56202382346464574</v>
      </c>
      <c r="AN607" s="20">
        <f t="shared" si="97"/>
        <v>0.97377275983030098</v>
      </c>
      <c r="AO607" s="21">
        <f>IF(head!F$48="S235",235,IF(head!F$48="S275",275,IF(head!F$48="S355",355,IF(head!F$48="S420",420,460))))*AN607*J607/1000</f>
        <v>3083.2311677182674</v>
      </c>
      <c r="AP607" s="45" t="str">
        <f t="shared" si="98"/>
        <v>HF CHS 355,6 x 14,2</v>
      </c>
    </row>
    <row r="608" spans="1:42">
      <c r="A608" s="16" t="s">
        <v>663</v>
      </c>
      <c r="B608" s="31">
        <f t="shared" si="93"/>
        <v>3483.9138544173152</v>
      </c>
      <c r="C608" s="17">
        <v>355.6</v>
      </c>
      <c r="D608" s="17"/>
      <c r="E608" s="216" t="s">
        <v>309</v>
      </c>
      <c r="F608" s="17"/>
      <c r="G608" s="17"/>
      <c r="H608" s="35">
        <v>119.55600391885629</v>
      </c>
      <c r="I608" s="18">
        <v>121.84051354787903</v>
      </c>
      <c r="J608" s="18">
        <v>15230.064193484877</v>
      </c>
      <c r="K608" s="18">
        <v>1.1171503476165305</v>
      </c>
      <c r="L608" s="49">
        <v>222274410.36860543</v>
      </c>
      <c r="M608" s="19">
        <v>1250137.29116201</v>
      </c>
      <c r="N608" s="19">
        <v>1656020.6613333325</v>
      </c>
      <c r="O608" s="50">
        <v>120.80749148955955</v>
      </c>
      <c r="P608" s="19">
        <v>222274410.36860543</v>
      </c>
      <c r="Q608" s="19">
        <v>1250137.29116201</v>
      </c>
      <c r="R608" s="19">
        <v>1656020.6613333325</v>
      </c>
      <c r="S608" s="18">
        <v>120.80749148955955</v>
      </c>
      <c r="T608" s="49">
        <v>444548820.73721087</v>
      </c>
      <c r="U608" s="223"/>
      <c r="V608" s="104">
        <v>1</v>
      </c>
      <c r="W608" s="105">
        <v>1</v>
      </c>
      <c r="X608" s="105">
        <v>1</v>
      </c>
      <c r="Y608" s="105">
        <v>1</v>
      </c>
      <c r="Z608" s="105">
        <v>1</v>
      </c>
      <c r="AA608" s="106">
        <v>1</v>
      </c>
      <c r="AB608" s="105">
        <v>1</v>
      </c>
      <c r="AC608" s="105">
        <v>2</v>
      </c>
      <c r="AD608" s="105">
        <v>2</v>
      </c>
      <c r="AE608" s="111">
        <v>2</v>
      </c>
      <c r="AF608" s="224">
        <f t="shared" si="94"/>
        <v>73.351650618414709</v>
      </c>
      <c r="AG608" s="221"/>
      <c r="AH608" s="229"/>
      <c r="AI608" s="226"/>
      <c r="AJ608" s="60" t="str">
        <f>IF(head!$F$48="S460","a0","a")</f>
        <v>a</v>
      </c>
      <c r="AK608" s="60">
        <f t="shared" si="95"/>
        <v>0.21</v>
      </c>
      <c r="AL608" s="20">
        <f>IF(head!F$48="S235",235,IF(head!F$48="S275",275,IF(head!F$48="S355",355,IF(head!F$48="S420",420,460))))^0.5*head!$I$40*1000/(S608*3.1416*210000^0.5)</f>
        <v>0.31730873651820402</v>
      </c>
      <c r="AM608" s="20">
        <f t="shared" si="96"/>
        <v>0.56265983446980095</v>
      </c>
      <c r="AN608" s="20">
        <f t="shared" si="97"/>
        <v>0.97341450105561189</v>
      </c>
      <c r="AO608" s="21">
        <f>IF(head!F$48="S235",235,IF(head!F$48="S275",275,IF(head!F$48="S355",355,IF(head!F$48="S420",420,460))))*AN608*J608/1000</f>
        <v>3483.9138544173152</v>
      </c>
      <c r="AP608" s="45" t="str">
        <f t="shared" si="98"/>
        <v>HF CHS 355,6 x 16</v>
      </c>
    </row>
    <row r="609" spans="1:42">
      <c r="A609" s="16" t="s">
        <v>669</v>
      </c>
      <c r="B609" s="31">
        <f t="shared" si="93"/>
        <v>3903.3094618874002</v>
      </c>
      <c r="C609" s="17">
        <v>355.6</v>
      </c>
      <c r="D609" s="17"/>
      <c r="E609" s="216" t="s">
        <v>311</v>
      </c>
      <c r="F609" s="17"/>
      <c r="G609" s="17"/>
      <c r="H609" s="35">
        <v>134.00073906398211</v>
      </c>
      <c r="I609" s="18">
        <v>136.56126274036393</v>
      </c>
      <c r="J609" s="18">
        <v>17070.157842545494</v>
      </c>
      <c r="K609" s="18">
        <v>1.1171503476165305</v>
      </c>
      <c r="L609" s="49">
        <v>246629981.91225427</v>
      </c>
      <c r="M609" s="19">
        <v>1387120.258224152</v>
      </c>
      <c r="N609" s="19">
        <v>1846615.8933333331</v>
      </c>
      <c r="O609" s="50">
        <v>120.1999168052957</v>
      </c>
      <c r="P609" s="19">
        <v>246629981.91225427</v>
      </c>
      <c r="Q609" s="19">
        <v>1387120.258224152</v>
      </c>
      <c r="R609" s="19">
        <v>1846615.8933333331</v>
      </c>
      <c r="S609" s="18">
        <v>120.1999168052957</v>
      </c>
      <c r="T609" s="49">
        <v>493259963.82450855</v>
      </c>
      <c r="U609" s="223"/>
      <c r="V609" s="104">
        <v>1</v>
      </c>
      <c r="W609" s="105">
        <v>1</v>
      </c>
      <c r="X609" s="105">
        <v>1</v>
      </c>
      <c r="Y609" s="105">
        <v>1</v>
      </c>
      <c r="Z609" s="105">
        <v>1</v>
      </c>
      <c r="AA609" s="106">
        <v>1</v>
      </c>
      <c r="AB609" s="105">
        <v>1</v>
      </c>
      <c r="AC609" s="105">
        <v>1</v>
      </c>
      <c r="AD609" s="105">
        <v>2</v>
      </c>
      <c r="AE609" s="111">
        <v>2</v>
      </c>
      <c r="AF609" s="224">
        <f t="shared" si="94"/>
        <v>65.444640753828068</v>
      </c>
      <c r="AG609" s="221"/>
      <c r="AH609" s="229"/>
      <c r="AI609" s="226"/>
      <c r="AJ609" s="60" t="str">
        <f>IF(head!$F$48="S460","a0","a")</f>
        <v>a</v>
      </c>
      <c r="AK609" s="60">
        <f t="shared" si="95"/>
        <v>0.21</v>
      </c>
      <c r="AL609" s="20">
        <f>IF(head!F$48="S235",235,IF(head!F$48="S275",275,IF(head!F$48="S355",355,IF(head!F$48="S420",420,460))))^0.5*head!$I$40*1000/(S609*3.1416*210000^0.5)</f>
        <v>0.31891263742369719</v>
      </c>
      <c r="AM609" s="20">
        <f t="shared" si="96"/>
        <v>0.56333846208375749</v>
      </c>
      <c r="AN609" s="20">
        <f t="shared" si="97"/>
        <v>0.97303303523034923</v>
      </c>
      <c r="AO609" s="21">
        <f>IF(head!F$48="S235",235,IF(head!F$48="S275",275,IF(head!F$48="S355",355,IF(head!F$48="S420",420,460))))*AN609*J609/1000</f>
        <v>3903.3094618874002</v>
      </c>
      <c r="AP609" s="45" t="str">
        <f t="shared" si="98"/>
        <v>HF CHS 355,6 x 17,5</v>
      </c>
    </row>
    <row r="610" spans="1:42">
      <c r="A610" s="16" t="s">
        <v>671</v>
      </c>
      <c r="B610" s="31">
        <f t="shared" si="93"/>
        <v>4248.99182031491</v>
      </c>
      <c r="C610" s="17">
        <v>355.6</v>
      </c>
      <c r="D610" s="17"/>
      <c r="E610" s="216" t="s">
        <v>313</v>
      </c>
      <c r="F610" s="17"/>
      <c r="G610" s="17"/>
      <c r="H610" s="35">
        <v>145.91594391505015</v>
      </c>
      <c r="I610" s="18">
        <v>148.70414666501927</v>
      </c>
      <c r="J610" s="18">
        <v>18588.018333127409</v>
      </c>
      <c r="K610" s="18">
        <v>1.1171503476165305</v>
      </c>
      <c r="L610" s="49">
        <v>266314860.37297881</v>
      </c>
      <c r="M610" s="19">
        <v>1497833.8603654602</v>
      </c>
      <c r="N610" s="19">
        <v>2002239.633333334</v>
      </c>
      <c r="O610" s="50">
        <v>119.69641807506187</v>
      </c>
      <c r="P610" s="19">
        <v>266314860.37297881</v>
      </c>
      <c r="Q610" s="19">
        <v>1497833.8603654602</v>
      </c>
      <c r="R610" s="19">
        <v>2002239.633333334</v>
      </c>
      <c r="S610" s="18">
        <v>119.69641807506187</v>
      </c>
      <c r="T610" s="49">
        <v>532629720.74595761</v>
      </c>
      <c r="U610" s="223"/>
      <c r="V610" s="104">
        <v>1</v>
      </c>
      <c r="W610" s="105">
        <v>1</v>
      </c>
      <c r="X610" s="105">
        <v>1</v>
      </c>
      <c r="Y610" s="105">
        <v>1</v>
      </c>
      <c r="Z610" s="105">
        <v>1</v>
      </c>
      <c r="AA610" s="106">
        <v>1</v>
      </c>
      <c r="AB610" s="105">
        <v>1</v>
      </c>
      <c r="AC610" s="105">
        <v>1</v>
      </c>
      <c r="AD610" s="105">
        <v>2</v>
      </c>
      <c r="AE610" s="111">
        <v>2</v>
      </c>
      <c r="AF610" s="224">
        <f t="shared" si="94"/>
        <v>60.100561963916007</v>
      </c>
      <c r="AG610" s="221"/>
      <c r="AH610" s="229"/>
      <c r="AI610" s="226"/>
      <c r="AJ610" s="60" t="str">
        <f>IF(head!$F$48="S460","a0","a")</f>
        <v>a</v>
      </c>
      <c r="AK610" s="60">
        <f t="shared" si="95"/>
        <v>0.21</v>
      </c>
      <c r="AL610" s="20">
        <f>IF(head!F$48="S235",235,IF(head!F$48="S275",275,IF(head!F$48="S355",355,IF(head!F$48="S420",420,460))))^0.5*head!$I$40*1000/(S610*3.1416*210000^0.5)</f>
        <v>0.32025413210315912</v>
      </c>
      <c r="AM610" s="20">
        <f t="shared" si="96"/>
        <v>0.56390803843540549</v>
      </c>
      <c r="AN610" s="20">
        <f t="shared" si="97"/>
        <v>0.97271349385510952</v>
      </c>
      <c r="AO610" s="21">
        <f>IF(head!F$48="S235",235,IF(head!F$48="S275",275,IF(head!F$48="S355",355,IF(head!F$48="S420",420,460))))*AN610*J610/1000</f>
        <v>4248.99182031491</v>
      </c>
      <c r="AP610" s="45" t="str">
        <f t="shared" si="98"/>
        <v>HF CHS 355,6 x 20</v>
      </c>
    </row>
    <row r="611" spans="1:42">
      <c r="A611" s="16" t="s">
        <v>675</v>
      </c>
      <c r="B611" s="31">
        <f t="shared" ref="B611:B625" si="99">AO611</f>
        <v>4817.4288835054876</v>
      </c>
      <c r="C611" s="17">
        <v>355.6</v>
      </c>
      <c r="D611" s="17"/>
      <c r="E611" s="216" t="s">
        <v>315</v>
      </c>
      <c r="F611" s="17"/>
      <c r="G611" s="17"/>
      <c r="H611" s="35">
        <v>165.52800364352331</v>
      </c>
      <c r="I611" s="18">
        <v>168.6909591271575</v>
      </c>
      <c r="J611" s="18">
        <v>21086.36989089469</v>
      </c>
      <c r="K611" s="18">
        <v>1.1171503476165305</v>
      </c>
      <c r="L611" s="49">
        <v>297917090.09391445</v>
      </c>
      <c r="M611" s="19">
        <v>1675574.1850051431</v>
      </c>
      <c r="N611" s="19">
        <v>2255213.8666666672</v>
      </c>
      <c r="O611" s="50">
        <v>118.86303041736738</v>
      </c>
      <c r="P611" s="19">
        <v>297917090.09391445</v>
      </c>
      <c r="Q611" s="19">
        <v>1675574.1850051431</v>
      </c>
      <c r="R611" s="19">
        <v>2255213.8666666672</v>
      </c>
      <c r="S611" s="18">
        <v>118.86303041736738</v>
      </c>
      <c r="T611" s="49">
        <v>595834180.1878289</v>
      </c>
      <c r="U611" s="223"/>
      <c r="V611" s="104">
        <v>1</v>
      </c>
      <c r="W611" s="105">
        <v>1</v>
      </c>
      <c r="X611" s="105">
        <v>1</v>
      </c>
      <c r="Y611" s="105">
        <v>1</v>
      </c>
      <c r="Z611" s="105">
        <v>1</v>
      </c>
      <c r="AA611" s="106">
        <v>1</v>
      </c>
      <c r="AB611" s="105">
        <v>1</v>
      </c>
      <c r="AC611" s="105">
        <v>1</v>
      </c>
      <c r="AD611" s="105">
        <v>1</v>
      </c>
      <c r="AE611" s="111">
        <v>1</v>
      </c>
      <c r="AF611" s="224">
        <f t="shared" ref="AF611:AF625" si="100">K611/J611*1000000</f>
        <v>52.979737783075102</v>
      </c>
      <c r="AG611" s="221"/>
      <c r="AH611" s="229"/>
      <c r="AI611" s="226"/>
      <c r="AJ611" s="60" t="str">
        <f>IF(head!$F$48="S460","a0","a")</f>
        <v>a</v>
      </c>
      <c r="AK611" s="60">
        <f t="shared" ref="AK611:AK625" si="101">IF(AJ611="a0",0.13,IF(AJ611="a",0.21,IF(AJ611="b",0.34,IF(AJ611="c",0.49,0.76))))</f>
        <v>0.21</v>
      </c>
      <c r="AL611" s="20">
        <f>IF(head!F$48="S235",235,IF(head!F$48="S275",275,IF(head!F$48="S355",355,IF(head!F$48="S420",420,460))))^0.5*head!$I$40*1000/(S611*3.1416*210000^0.5)</f>
        <v>0.32249953877067611</v>
      </c>
      <c r="AM611" s="20">
        <f t="shared" ref="AM611:AM625" si="102">0.5*(1+AK611*(AL611-0.2)+AL611^2)</f>
        <v>0.56486542782457039</v>
      </c>
      <c r="AN611" s="20">
        <f t="shared" ref="AN611:AN625" si="103">IF(AL611&lt;=0.2,1,1/(AM611+(AM611^2-AL611^2)^0.5))</f>
        <v>0.97217764284174268</v>
      </c>
      <c r="AO611" s="21">
        <f>IF(head!F$48="S235",235,IF(head!F$48="S275",275,IF(head!F$48="S355",355,IF(head!F$48="S420",420,460))))*AN611*J611/1000</f>
        <v>4817.4288835054876</v>
      </c>
      <c r="AP611" s="45" t="str">
        <f t="shared" si="98"/>
        <v>HF CHS 406,4 x 6,3</v>
      </c>
    </row>
    <row r="612" spans="1:42">
      <c r="A612" s="16" t="s">
        <v>631</v>
      </c>
      <c r="B612" s="31">
        <f t="shared" si="99"/>
        <v>1831.5000908952406</v>
      </c>
      <c r="C612" s="17">
        <v>406.4</v>
      </c>
      <c r="D612" s="17"/>
      <c r="E612" s="216">
        <v>6.3</v>
      </c>
      <c r="F612" s="17"/>
      <c r="G612" s="17"/>
      <c r="H612" s="35">
        <v>62.162522619781733</v>
      </c>
      <c r="I612" s="18">
        <v>63.35034152334444</v>
      </c>
      <c r="J612" s="18">
        <v>7918.7926904180549</v>
      </c>
      <c r="K612" s="18">
        <v>1.2767432544188919</v>
      </c>
      <c r="L612" s="49">
        <v>158494338.74399146</v>
      </c>
      <c r="M612" s="19">
        <v>779991.82452751708</v>
      </c>
      <c r="N612" s="19">
        <v>1008587.4120000016</v>
      </c>
      <c r="O612" s="50">
        <v>141.47424677304346</v>
      </c>
      <c r="P612" s="19">
        <v>158494338.74399146</v>
      </c>
      <c r="Q612" s="19">
        <v>779991.82452751708</v>
      </c>
      <c r="R612" s="19">
        <v>1008587.4120000016</v>
      </c>
      <c r="S612" s="18">
        <v>141.47424677304346</v>
      </c>
      <c r="T612" s="49">
        <v>316988677.48798293</v>
      </c>
      <c r="U612" s="223"/>
      <c r="V612" s="104">
        <v>2</v>
      </c>
      <c r="W612" s="105">
        <v>3</v>
      </c>
      <c r="X612" s="105">
        <v>4</v>
      </c>
      <c r="Y612" s="105">
        <v>4</v>
      </c>
      <c r="Z612" s="105">
        <v>4</v>
      </c>
      <c r="AA612" s="106">
        <v>3</v>
      </c>
      <c r="AB612" s="105">
        <v>4</v>
      </c>
      <c r="AC612" s="105">
        <v>4</v>
      </c>
      <c r="AD612" s="105">
        <v>4</v>
      </c>
      <c r="AE612" s="111">
        <v>4</v>
      </c>
      <c r="AF612" s="224">
        <f t="shared" si="100"/>
        <v>161.22953388636938</v>
      </c>
      <c r="AG612" s="221"/>
      <c r="AH612" s="229"/>
      <c r="AI612" s="226"/>
      <c r="AJ612" s="60" t="str">
        <f>IF(head!$F$48="S460","a0","a")</f>
        <v>a</v>
      </c>
      <c r="AK612" s="60">
        <f t="shared" si="101"/>
        <v>0.21</v>
      </c>
      <c r="AL612" s="20">
        <f>IF(head!F$48="S235",235,IF(head!F$48="S275",275,IF(head!F$48="S355",355,IF(head!F$48="S420",420,460))))^0.5*head!$I$40*1000/(S612*3.1416*210000^0.5)</f>
        <v>0.2709558337354574</v>
      </c>
      <c r="AM612" s="20">
        <f t="shared" si="102"/>
        <v>0.54415889445986143</v>
      </c>
      <c r="AN612" s="20">
        <f t="shared" si="103"/>
        <v>0.9841926304618801</v>
      </c>
      <c r="AO612" s="21">
        <f>IF(head!F$48="S235",235,IF(head!F$48="S275",275,IF(head!F$48="S355",355,IF(head!F$48="S420",420,460))))*AN612*J612/1000</f>
        <v>1831.5000908952406</v>
      </c>
      <c r="AP612" s="45" t="str">
        <f t="shared" si="98"/>
        <v>HF CHS 406,4 x 8</v>
      </c>
    </row>
    <row r="613" spans="1:42">
      <c r="A613" s="16" t="s">
        <v>647</v>
      </c>
      <c r="B613" s="31">
        <f t="shared" si="99"/>
        <v>2315.223579230586</v>
      </c>
      <c r="C613" s="17">
        <v>406.4</v>
      </c>
      <c r="D613" s="17"/>
      <c r="E613" s="216" t="s">
        <v>301</v>
      </c>
      <c r="F613" s="17"/>
      <c r="G613" s="17"/>
      <c r="H613" s="35">
        <v>78.601140228342985</v>
      </c>
      <c r="I613" s="18">
        <v>80.103072844171194</v>
      </c>
      <c r="J613" s="18">
        <v>10012.884105521402</v>
      </c>
      <c r="K613" s="18">
        <v>1.2767432544188919</v>
      </c>
      <c r="L613" s="49">
        <v>198738927.8493025</v>
      </c>
      <c r="M613" s="19">
        <v>978045.90477018955</v>
      </c>
      <c r="N613" s="19">
        <v>1269951.1466666684</v>
      </c>
      <c r="O613" s="50">
        <v>140.8840658129939</v>
      </c>
      <c r="P613" s="19">
        <v>198738927.8493025</v>
      </c>
      <c r="Q613" s="19">
        <v>978045.90477018955</v>
      </c>
      <c r="R613" s="19">
        <v>1269951.1466666684</v>
      </c>
      <c r="S613" s="18">
        <v>140.8840658129939</v>
      </c>
      <c r="T613" s="49">
        <v>397477855.698605</v>
      </c>
      <c r="U613" s="223"/>
      <c r="V613" s="104">
        <v>2</v>
      </c>
      <c r="W613" s="105">
        <v>2</v>
      </c>
      <c r="X613" s="105">
        <v>3</v>
      </c>
      <c r="Y613" s="105">
        <v>4</v>
      </c>
      <c r="Z613" s="105">
        <v>4</v>
      </c>
      <c r="AA613" s="106">
        <v>3</v>
      </c>
      <c r="AB613" s="105">
        <v>3</v>
      </c>
      <c r="AC613" s="105">
        <v>4</v>
      </c>
      <c r="AD613" s="105">
        <v>4</v>
      </c>
      <c r="AE613" s="111">
        <v>4</v>
      </c>
      <c r="AF613" s="224">
        <f t="shared" si="100"/>
        <v>127.51004016064239</v>
      </c>
      <c r="AG613" s="221"/>
      <c r="AH613" s="229"/>
      <c r="AI613" s="226"/>
      <c r="AJ613" s="60" t="str">
        <f>IF(head!$F$48="S460","a0","a")</f>
        <v>a</v>
      </c>
      <c r="AK613" s="60">
        <f t="shared" si="101"/>
        <v>0.21</v>
      </c>
      <c r="AL613" s="20">
        <f>IF(head!F$48="S235",235,IF(head!F$48="S275",275,IF(head!F$48="S355",355,IF(head!F$48="S420",420,460))))^0.5*head!$I$40*1000/(S613*3.1416*210000^0.5)</f>
        <v>0.27209090158832078</v>
      </c>
      <c r="AM613" s="20">
        <f t="shared" si="102"/>
        <v>0.54458627403034632</v>
      </c>
      <c r="AN613" s="20">
        <f t="shared" si="103"/>
        <v>0.98393381237037958</v>
      </c>
      <c r="AO613" s="21">
        <f>IF(head!F$48="S235",235,IF(head!F$48="S275",275,IF(head!F$48="S355",355,IF(head!F$48="S420",420,460))))*AN613*J613/1000</f>
        <v>2315.223579230586</v>
      </c>
      <c r="AP613" s="45" t="str">
        <f t="shared" si="98"/>
        <v>HF CHS 406,4 x 8,8</v>
      </c>
    </row>
    <row r="614" spans="1:42">
      <c r="A614" s="16" t="s">
        <v>653</v>
      </c>
      <c r="B614" s="31">
        <f t="shared" si="99"/>
        <v>2541.3162759031393</v>
      </c>
      <c r="C614" s="17">
        <v>406.4</v>
      </c>
      <c r="D614" s="17"/>
      <c r="E614" s="216" t="s">
        <v>303</v>
      </c>
      <c r="F614" s="17"/>
      <c r="G614" s="17"/>
      <c r="H614" s="35">
        <v>86.287637274769324</v>
      </c>
      <c r="I614" s="18">
        <v>87.93644563033817</v>
      </c>
      <c r="J614" s="18">
        <v>10992.05570379227</v>
      </c>
      <c r="K614" s="18">
        <v>1.2767432544188919</v>
      </c>
      <c r="L614" s="49">
        <v>217317338.08625463</v>
      </c>
      <c r="M614" s="19">
        <v>1069475.0890071588</v>
      </c>
      <c r="N614" s="19">
        <v>1391381.8453333355</v>
      </c>
      <c r="O614" s="50">
        <v>140.60725443589314</v>
      </c>
      <c r="P614" s="19">
        <v>217317338.08625463</v>
      </c>
      <c r="Q614" s="19">
        <v>1069475.0890071588</v>
      </c>
      <c r="R614" s="19">
        <v>1391381.8453333355</v>
      </c>
      <c r="S614" s="18">
        <v>140.60725443589314</v>
      </c>
      <c r="T614" s="49">
        <v>434634676.17250925</v>
      </c>
      <c r="U614" s="223"/>
      <c r="V614" s="104">
        <v>1</v>
      </c>
      <c r="W614" s="105">
        <v>2</v>
      </c>
      <c r="X614" s="105">
        <v>2</v>
      </c>
      <c r="Y614" s="105">
        <v>3</v>
      </c>
      <c r="Z614" s="105">
        <v>4</v>
      </c>
      <c r="AA614" s="106">
        <v>2</v>
      </c>
      <c r="AB614" s="105">
        <v>3</v>
      </c>
      <c r="AC614" s="105">
        <v>4</v>
      </c>
      <c r="AD614" s="105">
        <v>4</v>
      </c>
      <c r="AE614" s="111">
        <v>4</v>
      </c>
      <c r="AF614" s="224">
        <f t="shared" si="100"/>
        <v>116.15145417962303</v>
      </c>
      <c r="AG614" s="221"/>
      <c r="AH614" s="229"/>
      <c r="AI614" s="226"/>
      <c r="AJ614" s="60" t="str">
        <f>IF(head!$F$48="S460","a0","a")</f>
        <v>a</v>
      </c>
      <c r="AK614" s="60">
        <f t="shared" si="101"/>
        <v>0.21</v>
      </c>
      <c r="AL614" s="20">
        <f>IF(head!F$48="S235",235,IF(head!F$48="S275",275,IF(head!F$48="S355",355,IF(head!F$48="S420",420,460))))^0.5*head!$I$40*1000/(S614*3.1416*210000^0.5)</f>
        <v>0.27262656283472958</v>
      </c>
      <c r="AM614" s="20">
        <f t="shared" si="102"/>
        <v>0.54478841047918591</v>
      </c>
      <c r="AN614" s="20">
        <f t="shared" si="103"/>
        <v>0.98381159118606942</v>
      </c>
      <c r="AO614" s="21">
        <f>IF(head!F$48="S235",235,IF(head!F$48="S275",275,IF(head!F$48="S355",355,IF(head!F$48="S420",420,460))))*AN614*J614/1000</f>
        <v>2541.3162759031393</v>
      </c>
      <c r="AP614" s="45" t="str">
        <f t="shared" si="98"/>
        <v>HF CHS 406,4 x 10</v>
      </c>
    </row>
    <row r="615" spans="1:42">
      <c r="A615" s="16" t="s">
        <v>657</v>
      </c>
      <c r="B615" s="31">
        <f t="shared" si="99"/>
        <v>2878.6055274519504</v>
      </c>
      <c r="C615" s="17">
        <v>406.4</v>
      </c>
      <c r="D615" s="17"/>
      <c r="E615" s="216">
        <v>10</v>
      </c>
      <c r="F615" s="17"/>
      <c r="G615" s="17"/>
      <c r="H615" s="35">
        <v>97.75819523881502</v>
      </c>
      <c r="I615" s="18">
        <v>99.626186230639505</v>
      </c>
      <c r="J615" s="18">
        <v>12453.27327882994</v>
      </c>
      <c r="K615" s="18">
        <v>1.2767432544188919</v>
      </c>
      <c r="L615" s="49">
        <v>244758127.41491711</v>
      </c>
      <c r="M615" s="19">
        <v>1204518.3435773482</v>
      </c>
      <c r="N615" s="19">
        <v>1571662.9333333336</v>
      </c>
      <c r="O615" s="50">
        <v>140.19315247186648</v>
      </c>
      <c r="P615" s="19">
        <v>244758127.41491711</v>
      </c>
      <c r="Q615" s="19">
        <v>1204518.3435773482</v>
      </c>
      <c r="R615" s="19">
        <v>1571662.9333333336</v>
      </c>
      <c r="S615" s="18">
        <v>140.19315247186648</v>
      </c>
      <c r="T615" s="49">
        <v>489516254.82983422</v>
      </c>
      <c r="U615" s="223"/>
      <c r="V615" s="104">
        <v>1</v>
      </c>
      <c r="W615" s="105">
        <v>1</v>
      </c>
      <c r="X615" s="105">
        <v>2</v>
      </c>
      <c r="Y615" s="105">
        <v>3</v>
      </c>
      <c r="Z615" s="105">
        <v>3</v>
      </c>
      <c r="AA615" s="106">
        <v>2</v>
      </c>
      <c r="AB615" s="105">
        <v>2</v>
      </c>
      <c r="AC615" s="105">
        <v>3</v>
      </c>
      <c r="AD615" s="105">
        <v>4</v>
      </c>
      <c r="AE615" s="111">
        <v>4</v>
      </c>
      <c r="AF615" s="224">
        <f t="shared" si="100"/>
        <v>102.52270433905146</v>
      </c>
      <c r="AG615" s="221"/>
      <c r="AH615" s="229"/>
      <c r="AI615" s="226"/>
      <c r="AJ615" s="60" t="str">
        <f>IF(head!$F$48="S460","a0","a")</f>
        <v>a</v>
      </c>
      <c r="AK615" s="60">
        <f t="shared" si="101"/>
        <v>0.21</v>
      </c>
      <c r="AL615" s="20">
        <f>IF(head!F$48="S235",235,IF(head!F$48="S275",275,IF(head!F$48="S355",355,IF(head!F$48="S420",420,460))))^0.5*head!$I$40*1000/(S615*3.1416*210000^0.5)</f>
        <v>0.27343184606807686</v>
      </c>
      <c r="AM615" s="20">
        <f t="shared" si="102"/>
        <v>0.54509283105924633</v>
      </c>
      <c r="AN615" s="20">
        <f t="shared" si="103"/>
        <v>0.98362775383908496</v>
      </c>
      <c r="AO615" s="21">
        <f>IF(head!F$48="S235",235,IF(head!F$48="S275",275,IF(head!F$48="S355",355,IF(head!F$48="S420",420,460))))*AN615*J615/1000</f>
        <v>2878.6055274519504</v>
      </c>
      <c r="AP615" s="45" t="str">
        <f t="shared" si="98"/>
        <v>HF CHS 406,4 x 12,5</v>
      </c>
    </row>
    <row r="616" spans="1:42">
      <c r="A616" s="16" t="s">
        <v>664</v>
      </c>
      <c r="B616" s="31">
        <f t="shared" si="99"/>
        <v>3574.1643334778573</v>
      </c>
      <c r="C616" s="17">
        <v>406.4</v>
      </c>
      <c r="D616" s="17"/>
      <c r="E616" s="216" t="s">
        <v>307</v>
      </c>
      <c r="F616" s="17"/>
      <c r="G616" s="17"/>
      <c r="H616" s="35">
        <v>121.42707210068504</v>
      </c>
      <c r="I616" s="18">
        <v>123.74733462490195</v>
      </c>
      <c r="J616" s="18">
        <v>15468.416828112744</v>
      </c>
      <c r="K616" s="18">
        <v>1.2767432544188919</v>
      </c>
      <c r="L616" s="49">
        <v>300306667.28705204</v>
      </c>
      <c r="M616" s="19">
        <v>1477887.1421606892</v>
      </c>
      <c r="N616" s="19">
        <v>1940116.1666666667</v>
      </c>
      <c r="O616" s="50">
        <v>139.33478567823616</v>
      </c>
      <c r="P616" s="19">
        <v>300306667.28705204</v>
      </c>
      <c r="Q616" s="19">
        <v>1477887.1421606892</v>
      </c>
      <c r="R616" s="19">
        <v>1940116.1666666667</v>
      </c>
      <c r="S616" s="18">
        <v>139.33478567823616</v>
      </c>
      <c r="T616" s="49">
        <v>600613334.57410407</v>
      </c>
      <c r="U616" s="223"/>
      <c r="V616" s="104">
        <v>1</v>
      </c>
      <c r="W616" s="105">
        <v>1</v>
      </c>
      <c r="X616" s="105">
        <v>1</v>
      </c>
      <c r="Y616" s="105">
        <v>2</v>
      </c>
      <c r="Z616" s="105">
        <v>2</v>
      </c>
      <c r="AA616" s="106">
        <v>1</v>
      </c>
      <c r="AB616" s="105">
        <v>2</v>
      </c>
      <c r="AC616" s="105">
        <v>2</v>
      </c>
      <c r="AD616" s="105">
        <v>3</v>
      </c>
      <c r="AE616" s="111">
        <v>3</v>
      </c>
      <c r="AF616" s="224">
        <f t="shared" si="100"/>
        <v>82.538715410002538</v>
      </c>
      <c r="AG616" s="221"/>
      <c r="AH616" s="229"/>
      <c r="AI616" s="226"/>
      <c r="AJ616" s="60" t="str">
        <f>IF(head!$F$48="S460","a0","a")</f>
        <v>a</v>
      </c>
      <c r="AK616" s="60">
        <f t="shared" si="101"/>
        <v>0.21</v>
      </c>
      <c r="AL616" s="20">
        <f>IF(head!F$48="S235",235,IF(head!F$48="S275",275,IF(head!F$48="S355",355,IF(head!F$48="S420",420,460))))^0.5*head!$I$40*1000/(S616*3.1416*210000^0.5)</f>
        <v>0.27511631284242483</v>
      </c>
      <c r="AM616" s="20">
        <f t="shared" si="102"/>
        <v>0.54573170564446005</v>
      </c>
      <c r="AN616" s="20">
        <f t="shared" si="103"/>
        <v>0.98324282948280506</v>
      </c>
      <c r="AO616" s="21">
        <f>IF(head!F$48="S235",235,IF(head!F$48="S275",275,IF(head!F$48="S355",355,IF(head!F$48="S420",420,460))))*AN616*J616/1000</f>
        <v>3574.1643334778573</v>
      </c>
      <c r="AP616" s="45" t="str">
        <f t="shared" si="98"/>
        <v>HF CHS 406,4 x 14,2</v>
      </c>
    </row>
    <row r="617" spans="1:42">
      <c r="A617" s="16" t="s">
        <v>670</v>
      </c>
      <c r="B617" s="31">
        <f t="shared" si="99"/>
        <v>4041.6451252303013</v>
      </c>
      <c r="C617" s="17">
        <v>406.4</v>
      </c>
      <c r="D617" s="17"/>
      <c r="E617" s="216" t="s">
        <v>309</v>
      </c>
      <c r="F617" s="17"/>
      <c r="G617" s="17"/>
      <c r="H617" s="35">
        <v>137.34582524011552</v>
      </c>
      <c r="I617" s="18">
        <v>139.97026776062728</v>
      </c>
      <c r="J617" s="18">
        <v>17496.283470078411</v>
      </c>
      <c r="K617" s="18">
        <v>1.2767432544188919</v>
      </c>
      <c r="L617" s="49">
        <v>336852621.3555603</v>
      </c>
      <c r="M617" s="19">
        <v>1657739.278324608</v>
      </c>
      <c r="N617" s="19">
        <v>2185210.3573333323</v>
      </c>
      <c r="O617" s="50">
        <v>138.75449542267089</v>
      </c>
      <c r="P617" s="19">
        <v>336852621.3555603</v>
      </c>
      <c r="Q617" s="19">
        <v>1657739.278324608</v>
      </c>
      <c r="R617" s="19">
        <v>2185210.3573333323</v>
      </c>
      <c r="S617" s="18">
        <v>138.75449542267089</v>
      </c>
      <c r="T617" s="49">
        <v>673705242.71112061</v>
      </c>
      <c r="U617" s="223"/>
      <c r="V617" s="104">
        <v>1</v>
      </c>
      <c r="W617" s="105">
        <v>1</v>
      </c>
      <c r="X617" s="105">
        <v>1</v>
      </c>
      <c r="Y617" s="105">
        <v>2</v>
      </c>
      <c r="Z617" s="105">
        <v>2</v>
      </c>
      <c r="AA617" s="106">
        <v>1</v>
      </c>
      <c r="AB617" s="105">
        <v>1</v>
      </c>
      <c r="AC617" s="105">
        <v>2</v>
      </c>
      <c r="AD617" s="105">
        <v>3</v>
      </c>
      <c r="AE617" s="111">
        <v>3</v>
      </c>
      <c r="AF617" s="224">
        <f t="shared" si="100"/>
        <v>72.972254742119247</v>
      </c>
      <c r="AG617" s="221"/>
      <c r="AH617" s="229"/>
      <c r="AI617" s="226"/>
      <c r="AJ617" s="60" t="str">
        <f>IF(head!$F$48="S460","a0","a")</f>
        <v>a</v>
      </c>
      <c r="AK617" s="60">
        <f t="shared" si="101"/>
        <v>0.21</v>
      </c>
      <c r="AL617" s="20">
        <f>IF(head!F$48="S235",235,IF(head!F$48="S275",275,IF(head!F$48="S355",355,IF(head!F$48="S420",420,460))))^0.5*head!$I$40*1000/(S617*3.1416*210000^0.5)</f>
        <v>0.27626688684727552</v>
      </c>
      <c r="AM617" s="20">
        <f t="shared" si="102"/>
        <v>0.54616971950310667</v>
      </c>
      <c r="AN617" s="20">
        <f t="shared" si="103"/>
        <v>0.98297960958447761</v>
      </c>
      <c r="AO617" s="21">
        <f>IF(head!F$48="S235",235,IF(head!F$48="S275",275,IF(head!F$48="S355",355,IF(head!F$48="S420",420,460))))*AN617*J617/1000</f>
        <v>4041.6451252303013</v>
      </c>
      <c r="AP617" s="45" t="str">
        <f t="shared" si="98"/>
        <v>HF CHS 406,4 x 16</v>
      </c>
    </row>
    <row r="618" spans="1:42">
      <c r="A618" s="16" t="s">
        <v>674</v>
      </c>
      <c r="B618" s="31">
        <f t="shared" si="99"/>
        <v>4531.7747768182271</v>
      </c>
      <c r="C618" s="17">
        <v>406.4</v>
      </c>
      <c r="D618" s="17"/>
      <c r="E618" s="216" t="s">
        <v>311</v>
      </c>
      <c r="F618" s="17"/>
      <c r="G618" s="17"/>
      <c r="H618" s="35">
        <v>154.04560815835882</v>
      </c>
      <c r="I618" s="18">
        <v>156.9891548110663</v>
      </c>
      <c r="J618" s="18">
        <v>19623.644351383289</v>
      </c>
      <c r="K618" s="18">
        <v>1.2767432544188919</v>
      </c>
      <c r="L618" s="49">
        <v>374488209.45250988</v>
      </c>
      <c r="M618" s="19">
        <v>1842953.7866757377</v>
      </c>
      <c r="N618" s="19">
        <v>2439959.8933333331</v>
      </c>
      <c r="O618" s="50">
        <v>138.14311419683571</v>
      </c>
      <c r="P618" s="19">
        <v>374488209.45250988</v>
      </c>
      <c r="Q618" s="19">
        <v>1842953.7866757377</v>
      </c>
      <c r="R618" s="19">
        <v>2439959.8933333331</v>
      </c>
      <c r="S618" s="18">
        <v>138.14311419683571</v>
      </c>
      <c r="T618" s="49">
        <v>748976418.90501976</v>
      </c>
      <c r="U618" s="223"/>
      <c r="V618" s="104">
        <v>1</v>
      </c>
      <c r="W618" s="105">
        <v>1</v>
      </c>
      <c r="X618" s="105">
        <v>1</v>
      </c>
      <c r="Y618" s="105">
        <v>1</v>
      </c>
      <c r="Z618" s="105">
        <v>1</v>
      </c>
      <c r="AA618" s="106">
        <v>1</v>
      </c>
      <c r="AB618" s="105">
        <v>1</v>
      </c>
      <c r="AC618" s="105">
        <v>2</v>
      </c>
      <c r="AD618" s="105">
        <v>2</v>
      </c>
      <c r="AE618" s="111">
        <v>2</v>
      </c>
      <c r="AF618" s="224">
        <f t="shared" si="100"/>
        <v>65.061475409836049</v>
      </c>
      <c r="AG618" s="221"/>
      <c r="AH618" s="229"/>
      <c r="AI618" s="226"/>
      <c r="AJ618" s="60" t="str">
        <f>IF(head!$F$48="S460","a0","a")</f>
        <v>a</v>
      </c>
      <c r="AK618" s="60">
        <f t="shared" si="101"/>
        <v>0.21</v>
      </c>
      <c r="AL618" s="20">
        <f>IF(head!F$48="S235",235,IF(head!F$48="S275",275,IF(head!F$48="S355",355,IF(head!F$48="S420",420,460))))^0.5*head!$I$40*1000/(S618*3.1416*210000^0.5)</f>
        <v>0.27748956369888966</v>
      </c>
      <c r="AM618" s="20">
        <f t="shared" si="102"/>
        <v>0.54663663316928357</v>
      </c>
      <c r="AN618" s="20">
        <f t="shared" si="103"/>
        <v>0.9826996271006706</v>
      </c>
      <c r="AO618" s="21">
        <f>IF(head!F$48="S235",235,IF(head!F$48="S275",275,IF(head!F$48="S355",355,IF(head!F$48="S420",420,460))))*AN618*J618/1000</f>
        <v>4531.7747768182271</v>
      </c>
      <c r="AP618" s="45" t="str">
        <f t="shared" si="98"/>
        <v>HF CHS 406,4 x 20</v>
      </c>
    </row>
    <row r="619" spans="1:42">
      <c r="A619" s="16" t="s">
        <v>677</v>
      </c>
      <c r="B619" s="31">
        <f t="shared" si="99"/>
        <v>5603.1022044343772</v>
      </c>
      <c r="C619" s="17">
        <v>406.4</v>
      </c>
      <c r="D619" s="17"/>
      <c r="E619" s="216" t="s">
        <v>315</v>
      </c>
      <c r="F619" s="17"/>
      <c r="G619" s="17"/>
      <c r="H619" s="35">
        <v>190.58409001149406</v>
      </c>
      <c r="I619" s="18">
        <v>194.22582421553534</v>
      </c>
      <c r="J619" s="18">
        <v>24278.228026941921</v>
      </c>
      <c r="K619" s="18">
        <v>1.2767432544188919</v>
      </c>
      <c r="L619" s="49">
        <v>454321394.45552742</v>
      </c>
      <c r="M619" s="19">
        <v>2235833.6341315326</v>
      </c>
      <c r="N619" s="19">
        <v>2988765.8666666672</v>
      </c>
      <c r="O619" s="50">
        <v>136.79590637149931</v>
      </c>
      <c r="P619" s="19">
        <v>454321394.45552742</v>
      </c>
      <c r="Q619" s="19">
        <v>2235833.6341315326</v>
      </c>
      <c r="R619" s="19">
        <v>2988765.8666666672</v>
      </c>
      <c r="S619" s="18">
        <v>136.79590637149931</v>
      </c>
      <c r="T619" s="49">
        <v>908642788.91105485</v>
      </c>
      <c r="U619" s="223"/>
      <c r="V619" s="104">
        <v>1</v>
      </c>
      <c r="W619" s="105">
        <v>1</v>
      </c>
      <c r="X619" s="105">
        <v>1</v>
      </c>
      <c r="Y619" s="105">
        <v>1</v>
      </c>
      <c r="Z619" s="105">
        <v>1</v>
      </c>
      <c r="AA619" s="106">
        <v>1</v>
      </c>
      <c r="AB619" s="105">
        <v>1</v>
      </c>
      <c r="AC619" s="105">
        <v>1</v>
      </c>
      <c r="AD619" s="105">
        <v>2</v>
      </c>
      <c r="AE619" s="111">
        <v>2</v>
      </c>
      <c r="AF619" s="224">
        <f t="shared" si="100"/>
        <v>52.587991718426501</v>
      </c>
      <c r="AG619" s="221"/>
      <c r="AH619" s="229"/>
      <c r="AI619" s="226"/>
      <c r="AJ619" s="60" t="str">
        <f>IF(head!$F$48="S460","a0","a")</f>
        <v>a</v>
      </c>
      <c r="AK619" s="60">
        <f t="shared" si="101"/>
        <v>0.21</v>
      </c>
      <c r="AL619" s="20">
        <f>IF(head!F$48="S235",235,IF(head!F$48="S275",275,IF(head!F$48="S355",355,IF(head!F$48="S420",420,460))))^0.5*head!$I$40*1000/(S619*3.1416*210000^0.5)</f>
        <v>0.2802223655902642</v>
      </c>
      <c r="AM619" s="20">
        <f t="shared" si="102"/>
        <v>0.54768563547547966</v>
      </c>
      <c r="AN619" s="20">
        <f t="shared" si="103"/>
        <v>0.98207282992470224</v>
      </c>
      <c r="AO619" s="21">
        <f>IF(head!F$48="S235",235,IF(head!F$48="S275",275,IF(head!F$48="S355",355,IF(head!F$48="S420",420,460))))*AN619*J619/1000</f>
        <v>5603.1022044343772</v>
      </c>
      <c r="AP619" s="45" t="str">
        <f t="shared" si="98"/>
        <v>HF CHS 508 x 5,6</v>
      </c>
    </row>
    <row r="620" spans="1:42">
      <c r="A620" s="16" t="s">
        <v>640</v>
      </c>
      <c r="B620" s="31">
        <f t="shared" si="99"/>
        <v>2069.8898727421333</v>
      </c>
      <c r="C620" s="17">
        <v>508</v>
      </c>
      <c r="D620" s="17"/>
      <c r="E620" s="216">
        <v>5.6</v>
      </c>
      <c r="F620" s="17"/>
      <c r="G620" s="17"/>
      <c r="H620" s="35">
        <v>69.38365711722787</v>
      </c>
      <c r="I620" s="18">
        <v>70.709459482525219</v>
      </c>
      <c r="J620" s="18">
        <v>8838.6824353156517</v>
      </c>
      <c r="K620" s="18">
        <v>1.5959290680236149</v>
      </c>
      <c r="L620" s="49">
        <v>278901442.32070857</v>
      </c>
      <c r="M620" s="19">
        <v>1098037.1744909785</v>
      </c>
      <c r="N620" s="19">
        <v>1413530.7946666654</v>
      </c>
      <c r="O620" s="50">
        <v>177.63625756021767</v>
      </c>
      <c r="P620" s="19">
        <v>278901442.32070857</v>
      </c>
      <c r="Q620" s="19">
        <v>1098037.1744909785</v>
      </c>
      <c r="R620" s="19">
        <v>1413530.7946666654</v>
      </c>
      <c r="S620" s="18">
        <v>177.63625756021767</v>
      </c>
      <c r="T620" s="49">
        <v>557802884.64141715</v>
      </c>
      <c r="U620" s="223"/>
      <c r="V620" s="104">
        <v>4</v>
      </c>
      <c r="W620" s="105">
        <v>4</v>
      </c>
      <c r="X620" s="105">
        <v>4</v>
      </c>
      <c r="Y620" s="105">
        <v>4</v>
      </c>
      <c r="Z620" s="105">
        <v>4</v>
      </c>
      <c r="AA620" s="106">
        <v>4</v>
      </c>
      <c r="AB620" s="105">
        <v>4</v>
      </c>
      <c r="AC620" s="105">
        <v>4</v>
      </c>
      <c r="AD620" s="105">
        <v>4</v>
      </c>
      <c r="AE620" s="111">
        <v>4</v>
      </c>
      <c r="AF620" s="224">
        <f t="shared" si="100"/>
        <v>180.5618744313015</v>
      </c>
      <c r="AG620" s="221"/>
      <c r="AH620" s="229"/>
      <c r="AI620" s="226"/>
      <c r="AJ620" s="60" t="str">
        <f>IF(head!$F$48="S460","a0","a")</f>
        <v>a</v>
      </c>
      <c r="AK620" s="60">
        <f t="shared" si="101"/>
        <v>0.21</v>
      </c>
      <c r="AL620" s="20">
        <f>IF(head!F$48="S235",235,IF(head!F$48="S275",275,IF(head!F$48="S355",355,IF(head!F$48="S420",420,460))))^0.5*head!$I$40*1000/(S620*3.1416*210000^0.5)</f>
        <v>0.21579644275882737</v>
      </c>
      <c r="AM620" s="20">
        <f t="shared" si="102"/>
        <v>0.52494267884335877</v>
      </c>
      <c r="AN620" s="20">
        <f t="shared" si="103"/>
        <v>0.99653337204145109</v>
      </c>
      <c r="AO620" s="21">
        <f>IF(head!F$48="S235",235,IF(head!F$48="S275",275,IF(head!F$48="S355",355,IF(head!F$48="S420",420,460))))*AN620*J620/1000</f>
        <v>2069.8898727421333</v>
      </c>
      <c r="AP620" s="45" t="str">
        <f t="shared" si="98"/>
        <v>HF CHS 508 x 10</v>
      </c>
    </row>
    <row r="621" spans="1:42">
      <c r="A621" s="16" t="s">
        <v>666</v>
      </c>
      <c r="B621" s="31">
        <f t="shared" si="99"/>
        <v>3662.3406581302215</v>
      </c>
      <c r="C621" s="17">
        <v>508</v>
      </c>
      <c r="D621" s="17"/>
      <c r="E621" s="216">
        <v>10</v>
      </c>
      <c r="F621" s="17"/>
      <c r="G621" s="17"/>
      <c r="H621" s="35">
        <v>122.81428160678577</v>
      </c>
      <c r="I621" s="18">
        <v>125.16105131901735</v>
      </c>
      <c r="J621" s="18">
        <v>15645.131414877169</v>
      </c>
      <c r="K621" s="18">
        <v>1.5959290680236149</v>
      </c>
      <c r="L621" s="49">
        <v>485202460.56958568</v>
      </c>
      <c r="M621" s="19">
        <v>1910245.9077542743</v>
      </c>
      <c r="N621" s="19">
        <v>2480373.3333333335</v>
      </c>
      <c r="O621" s="50">
        <v>176.10508226624239</v>
      </c>
      <c r="P621" s="19">
        <v>485202460.56958568</v>
      </c>
      <c r="Q621" s="19">
        <v>1910245.9077542743</v>
      </c>
      <c r="R621" s="19">
        <v>2480373.3333333335</v>
      </c>
      <c r="S621" s="18">
        <v>176.10508226624239</v>
      </c>
      <c r="T621" s="49">
        <v>970404921.13917136</v>
      </c>
      <c r="U621" s="223"/>
      <c r="V621" s="104">
        <v>2</v>
      </c>
      <c r="W621" s="105">
        <v>2</v>
      </c>
      <c r="X621" s="105">
        <v>3</v>
      </c>
      <c r="Y621" s="105">
        <v>4</v>
      </c>
      <c r="Z621" s="105">
        <v>4</v>
      </c>
      <c r="AA621" s="106">
        <v>3</v>
      </c>
      <c r="AB621" s="105">
        <v>3</v>
      </c>
      <c r="AC621" s="105">
        <v>4</v>
      </c>
      <c r="AD621" s="105">
        <v>4</v>
      </c>
      <c r="AE621" s="111">
        <v>4</v>
      </c>
      <c r="AF621" s="224">
        <f t="shared" si="100"/>
        <v>102.00803212851406</v>
      </c>
      <c r="AG621" s="221"/>
      <c r="AH621" s="229"/>
      <c r="AI621" s="226"/>
      <c r="AJ621" s="60" t="str">
        <f>IF(head!$F$48="S460","a0","a")</f>
        <v>a</v>
      </c>
      <c r="AK621" s="60">
        <f t="shared" si="101"/>
        <v>0.21</v>
      </c>
      <c r="AL621" s="20">
        <f>IF(head!F$48="S235",235,IF(head!F$48="S275",275,IF(head!F$48="S355",355,IF(head!F$48="S420",420,460))))^0.5*head!$I$40*1000/(S621*3.1416*210000^0.5)</f>
        <v>0.21767272127065657</v>
      </c>
      <c r="AM621" s="20">
        <f t="shared" si="102"/>
        <v>0.52554634252610544</v>
      </c>
      <c r="AN621" s="20">
        <f t="shared" si="103"/>
        <v>0.99612000175655813</v>
      </c>
      <c r="AO621" s="21">
        <f>IF(head!F$48="S235",235,IF(head!F$48="S275",275,IF(head!F$48="S355",355,IF(head!F$48="S420",420,460))))*AN621*J621/1000</f>
        <v>3662.3406581302215</v>
      </c>
      <c r="AP621" s="45" t="str">
        <f t="shared" si="98"/>
        <v>HF CHS 508 x 12,5</v>
      </c>
    </row>
    <row r="622" spans="1:42">
      <c r="A622" s="16" t="s">
        <v>673</v>
      </c>
      <c r="B622" s="31">
        <f t="shared" si="99"/>
        <v>4553.8627840751315</v>
      </c>
      <c r="C622" s="17">
        <v>508</v>
      </c>
      <c r="D622" s="17"/>
      <c r="E622" s="216" t="s">
        <v>307</v>
      </c>
      <c r="F622" s="17"/>
      <c r="G622" s="17"/>
      <c r="H622" s="35">
        <v>152.74718006064847</v>
      </c>
      <c r="I622" s="18">
        <v>155.66591598537426</v>
      </c>
      <c r="J622" s="18">
        <v>19458.239498171781</v>
      </c>
      <c r="K622" s="18">
        <v>1.5959290680236149</v>
      </c>
      <c r="L622" s="49">
        <v>597554022.00907493</v>
      </c>
      <c r="M622" s="19">
        <v>2352574.8897995078</v>
      </c>
      <c r="N622" s="19">
        <v>3069654.1666666665</v>
      </c>
      <c r="O622" s="50">
        <v>175.24144058983308</v>
      </c>
      <c r="P622" s="19">
        <v>597554022.00907493</v>
      </c>
      <c r="Q622" s="19">
        <v>2352574.8897995078</v>
      </c>
      <c r="R622" s="19">
        <v>3069654.1666666665</v>
      </c>
      <c r="S622" s="18">
        <v>175.24144058983308</v>
      </c>
      <c r="T622" s="49">
        <v>1195108044.0181499</v>
      </c>
      <c r="U622" s="223"/>
      <c r="V622" s="104">
        <v>1</v>
      </c>
      <c r="W622" s="105">
        <v>1</v>
      </c>
      <c r="X622" s="105">
        <v>2</v>
      </c>
      <c r="Y622" s="105">
        <v>3</v>
      </c>
      <c r="Z622" s="105">
        <v>3</v>
      </c>
      <c r="AA622" s="106">
        <v>2</v>
      </c>
      <c r="AB622" s="105">
        <v>2</v>
      </c>
      <c r="AC622" s="105">
        <v>3</v>
      </c>
      <c r="AD622" s="105">
        <v>4</v>
      </c>
      <c r="AE622" s="111">
        <v>4</v>
      </c>
      <c r="AF622" s="224">
        <f t="shared" si="100"/>
        <v>82.018163471241166</v>
      </c>
      <c r="AG622" s="221"/>
      <c r="AH622" s="229"/>
      <c r="AI622" s="226"/>
      <c r="AJ622" s="60" t="str">
        <f>IF(head!$F$48="S460","a0","a")</f>
        <v>a</v>
      </c>
      <c r="AK622" s="60">
        <f t="shared" si="101"/>
        <v>0.21</v>
      </c>
      <c r="AL622" s="20">
        <f>IF(head!F$48="S235",235,IF(head!F$48="S275",275,IF(head!F$48="S355",355,IF(head!F$48="S420",420,460))))^0.5*head!$I$40*1000/(S622*3.1416*210000^0.5)</f>
        <v>0.21874547685446152</v>
      </c>
      <c r="AM622" s="20">
        <f t="shared" si="102"/>
        <v>0.52589306689186133</v>
      </c>
      <c r="AN622" s="20">
        <f t="shared" si="103"/>
        <v>0.99588349236442386</v>
      </c>
      <c r="AO622" s="21">
        <f>IF(head!F$48="S235",235,IF(head!F$48="S275",275,IF(head!F$48="S355",355,IF(head!F$48="S420",420,460))))*AN622*J622/1000</f>
        <v>4553.8627840751315</v>
      </c>
      <c r="AP622" s="45" t="str">
        <f t="shared" si="98"/>
        <v>HF CHS 508 x 14,2</v>
      </c>
    </row>
    <row r="623" spans="1:42">
      <c r="A623" s="16" t="s">
        <v>676</v>
      </c>
      <c r="B623" s="31">
        <f t="shared" si="99"/>
        <v>5154.6035366645729</v>
      </c>
      <c r="C623" s="17">
        <v>508</v>
      </c>
      <c r="D623" s="17"/>
      <c r="E623" s="216" t="s">
        <v>309</v>
      </c>
      <c r="F623" s="17"/>
      <c r="G623" s="17"/>
      <c r="H623" s="35">
        <v>172.92546788263385</v>
      </c>
      <c r="I623" s="18">
        <v>176.22977618612367</v>
      </c>
      <c r="J623" s="18">
        <v>22028.722023265462</v>
      </c>
      <c r="K623" s="18">
        <v>1.5959290680236149</v>
      </c>
      <c r="L623" s="49">
        <v>671986385.60693324</v>
      </c>
      <c r="M623" s="19">
        <v>2645615.6913658786</v>
      </c>
      <c r="N623" s="19">
        <v>3463460.277333329</v>
      </c>
      <c r="O623" s="50">
        <v>174.65683496502507</v>
      </c>
      <c r="P623" s="19">
        <v>671986385.60693324</v>
      </c>
      <c r="Q623" s="19">
        <v>2645615.6913658786</v>
      </c>
      <c r="R623" s="19">
        <v>3463460.277333329</v>
      </c>
      <c r="S623" s="18">
        <v>174.65683496502507</v>
      </c>
      <c r="T623" s="49">
        <v>1343972771.2138665</v>
      </c>
      <c r="U623" s="223"/>
      <c r="V623" s="104">
        <v>1</v>
      </c>
      <c r="W623" s="105">
        <v>1</v>
      </c>
      <c r="X623" s="105">
        <v>2</v>
      </c>
      <c r="Y623" s="105">
        <v>2</v>
      </c>
      <c r="Z623" s="105">
        <v>3</v>
      </c>
      <c r="AA623" s="106">
        <v>1</v>
      </c>
      <c r="AB623" s="105">
        <v>2</v>
      </c>
      <c r="AC623" s="105">
        <v>3</v>
      </c>
      <c r="AD623" s="105">
        <v>3</v>
      </c>
      <c r="AE623" s="111">
        <v>4</v>
      </c>
      <c r="AF623" s="224">
        <f t="shared" si="100"/>
        <v>72.447646592393653</v>
      </c>
      <c r="AG623" s="221"/>
      <c r="AH623" s="229"/>
      <c r="AI623" s="226"/>
      <c r="AJ623" s="60" t="str">
        <f>IF(head!$F$48="S460","a0","a")</f>
        <v>a</v>
      </c>
      <c r="AK623" s="60">
        <f t="shared" si="101"/>
        <v>0.21</v>
      </c>
      <c r="AL623" s="20">
        <f>IF(head!F$48="S235",235,IF(head!F$48="S275",275,IF(head!F$48="S355",355,IF(head!F$48="S420",420,460))))^0.5*head!$I$40*1000/(S623*3.1416*210000^0.5)</f>
        <v>0.21947765453417295</v>
      </c>
      <c r="AM623" s="20">
        <f t="shared" si="102"/>
        <v>0.52613037414599906</v>
      </c>
      <c r="AN623" s="20">
        <f t="shared" si="103"/>
        <v>0.99572199928697314</v>
      </c>
      <c r="AO623" s="21">
        <f>IF(head!F$48="S235",235,IF(head!F$48="S275",275,IF(head!F$48="S355",355,IF(head!F$48="S420",420,460))))*AN623*J623/1000</f>
        <v>5154.6035366645729</v>
      </c>
      <c r="AP623" s="45" t="str">
        <f t="shared" si="98"/>
        <v>HF CHS 508 x 16</v>
      </c>
    </row>
    <row r="624" spans="1:42">
      <c r="A624" s="16" t="s">
        <v>678</v>
      </c>
      <c r="B624" s="31">
        <f t="shared" si="99"/>
        <v>5785.8355162696498</v>
      </c>
      <c r="C624" s="17">
        <v>508</v>
      </c>
      <c r="D624" s="17"/>
      <c r="E624" s="216" t="s">
        <v>311</v>
      </c>
      <c r="F624" s="17"/>
      <c r="G624" s="17"/>
      <c r="H624" s="35">
        <v>194.13534634711195</v>
      </c>
      <c r="I624" s="18">
        <v>197.84493895247078</v>
      </c>
      <c r="J624" s="18">
        <v>24730.617369058851</v>
      </c>
      <c r="K624" s="18">
        <v>1.5959290680236149</v>
      </c>
      <c r="L624" s="49">
        <v>749090400.10879266</v>
      </c>
      <c r="M624" s="19">
        <v>2949174.8035779237</v>
      </c>
      <c r="N624" s="19">
        <v>3874389.3333333335</v>
      </c>
      <c r="O624" s="50">
        <v>174.0402252354323</v>
      </c>
      <c r="P624" s="19">
        <v>749090400.10879266</v>
      </c>
      <c r="Q624" s="19">
        <v>2949174.8035779237</v>
      </c>
      <c r="R624" s="19">
        <v>3874389.3333333335</v>
      </c>
      <c r="S624" s="18">
        <v>174.0402252354323</v>
      </c>
      <c r="T624" s="49">
        <v>1498180800.2175853</v>
      </c>
      <c r="U624" s="223"/>
      <c r="V624" s="104">
        <v>1</v>
      </c>
      <c r="W624" s="105">
        <v>1</v>
      </c>
      <c r="X624" s="105">
        <v>1</v>
      </c>
      <c r="Y624" s="105">
        <v>2</v>
      </c>
      <c r="Z624" s="105">
        <v>2</v>
      </c>
      <c r="AA624" s="106">
        <v>1</v>
      </c>
      <c r="AB624" s="105">
        <v>2</v>
      </c>
      <c r="AC624" s="105">
        <v>2</v>
      </c>
      <c r="AD624" s="105">
        <v>3</v>
      </c>
      <c r="AE624" s="111">
        <v>3</v>
      </c>
      <c r="AF624" s="224">
        <f t="shared" si="100"/>
        <v>64.532520325203251</v>
      </c>
      <c r="AG624" s="221"/>
      <c r="AH624" s="229"/>
      <c r="AI624" s="226"/>
      <c r="AJ624" s="60" t="str">
        <f>IF(head!$F$48="S460","a0","a")</f>
        <v>a</v>
      </c>
      <c r="AK624" s="60">
        <f t="shared" si="101"/>
        <v>0.21</v>
      </c>
      <c r="AL624" s="20">
        <f>IF(head!F$48="S235",235,IF(head!F$48="S275",275,IF(head!F$48="S355",355,IF(head!F$48="S420",420,460))))^0.5*head!$I$40*1000/(S624*3.1416*210000^0.5)</f>
        <v>0.22025524521489576</v>
      </c>
      <c r="AM624" s="20">
        <f t="shared" si="102"/>
        <v>0.52638298726990107</v>
      </c>
      <c r="AN624" s="20">
        <f t="shared" si="103"/>
        <v>0.99555042632217927</v>
      </c>
      <c r="AO624" s="21">
        <f>IF(head!F$48="S235",235,IF(head!F$48="S275",275,IF(head!F$48="S355",355,IF(head!F$48="S420",420,460))))*AN624*J624/1000</f>
        <v>5785.8355162696498</v>
      </c>
      <c r="AP624" s="45" t="str">
        <f t="shared" si="98"/>
        <v>HF CHS 508 x 20</v>
      </c>
    </row>
    <row r="625" spans="1:42">
      <c r="A625" s="16" t="s">
        <v>679</v>
      </c>
      <c r="B625" s="31">
        <f t="shared" si="99"/>
        <v>7170.7328511037749</v>
      </c>
      <c r="C625" s="17">
        <v>508</v>
      </c>
      <c r="D625" s="17"/>
      <c r="E625" s="216" t="s">
        <v>315</v>
      </c>
      <c r="F625" s="17"/>
      <c r="G625" s="17"/>
      <c r="H625" s="35">
        <v>240.69626274743558</v>
      </c>
      <c r="I625" s="18">
        <v>245.29555439229105</v>
      </c>
      <c r="J625" s="18">
        <v>30661.944299036382</v>
      </c>
      <c r="K625" s="18">
        <v>1.5959290680236149</v>
      </c>
      <c r="L625" s="49">
        <v>914277855.1086669</v>
      </c>
      <c r="M625" s="19">
        <v>3599519.1146010505</v>
      </c>
      <c r="N625" s="19">
        <v>4765546.666666667</v>
      </c>
      <c r="O625" s="50">
        <v>172.67889274604468</v>
      </c>
      <c r="P625" s="19">
        <v>914277855.1086669</v>
      </c>
      <c r="Q625" s="19">
        <v>3599519.1146010505</v>
      </c>
      <c r="R625" s="19">
        <v>4765546.666666667</v>
      </c>
      <c r="S625" s="18">
        <v>172.67889274604468</v>
      </c>
      <c r="T625" s="49">
        <v>1828555710.2173338</v>
      </c>
      <c r="U625" s="223"/>
      <c r="V625" s="104">
        <v>1</v>
      </c>
      <c r="W625" s="105">
        <v>1</v>
      </c>
      <c r="X625" s="105">
        <v>1</v>
      </c>
      <c r="Y625" s="105">
        <v>1</v>
      </c>
      <c r="Z625" s="105">
        <v>1</v>
      </c>
      <c r="AA625" s="106">
        <v>1</v>
      </c>
      <c r="AB625" s="105">
        <v>1</v>
      </c>
      <c r="AC625" s="105">
        <v>2</v>
      </c>
      <c r="AD625" s="105">
        <v>2</v>
      </c>
      <c r="AE625" s="111">
        <v>2</v>
      </c>
      <c r="AF625" s="92">
        <f t="shared" si="100"/>
        <v>52.049180327868854</v>
      </c>
      <c r="AG625" s="93"/>
      <c r="AH625" s="94"/>
      <c r="AI625" s="95"/>
      <c r="AJ625" s="60" t="str">
        <f>IF(head!$F$48="S460","a0","a")</f>
        <v>a</v>
      </c>
      <c r="AK625" s="60">
        <f t="shared" si="101"/>
        <v>0.21</v>
      </c>
      <c r="AL625" s="20">
        <f>IF(head!F$48="S235",235,IF(head!F$48="S275",275,IF(head!F$48="S355",355,IF(head!F$48="S420",420,460))))^0.5*head!$I$40*1000/(S625*3.1416*210000^0.5)</f>
        <v>0.22199165095911164</v>
      </c>
      <c r="AM625" s="20">
        <f t="shared" si="102"/>
        <v>0.52694926989848279</v>
      </c>
      <c r="AN625" s="20">
        <f t="shared" si="103"/>
        <v>0.9951670551487668</v>
      </c>
      <c r="AO625" s="21">
        <f>IF(head!F$48="S235",235,IF(head!F$48="S275",275,IF(head!F$48="S355",355,IF(head!F$48="S420",420,460))))*AN625*J625/1000</f>
        <v>7170.7328511037749</v>
      </c>
      <c r="AP625" s="45" t="s">
        <v>137</v>
      </c>
    </row>
    <row r="626" spans="1:42">
      <c r="A626" s="230" t="s">
        <v>56</v>
      </c>
      <c r="B626" s="231">
        <v>0</v>
      </c>
      <c r="C626" s="232"/>
      <c r="D626" s="232"/>
      <c r="E626" s="233"/>
      <c r="F626" s="232"/>
      <c r="G626" s="232"/>
      <c r="H626" s="234"/>
      <c r="I626" s="235"/>
      <c r="J626" s="235"/>
      <c r="K626" s="235"/>
      <c r="L626" s="236"/>
      <c r="M626" s="222"/>
      <c r="N626" s="222"/>
      <c r="O626" s="237"/>
      <c r="P626" s="222"/>
      <c r="Q626" s="222"/>
      <c r="R626" s="222"/>
      <c r="S626" s="235"/>
      <c r="T626" s="236"/>
      <c r="U626" s="238"/>
      <c r="V626" s="239" t="s">
        <v>107</v>
      </c>
      <c r="W626" s="240" t="s">
        <v>36</v>
      </c>
      <c r="X626" s="240" t="s">
        <v>107</v>
      </c>
      <c r="Y626" s="240" t="s">
        <v>38</v>
      </c>
      <c r="Z626" s="240" t="s">
        <v>36</v>
      </c>
      <c r="AA626" s="241" t="s">
        <v>39</v>
      </c>
      <c r="AB626" s="240" t="s">
        <v>39</v>
      </c>
      <c r="AC626" s="240" t="s">
        <v>36</v>
      </c>
      <c r="AD626" s="240" t="s">
        <v>107</v>
      </c>
      <c r="AE626" s="242" t="s">
        <v>37</v>
      </c>
      <c r="AF626" s="243"/>
      <c r="AG626" s="244"/>
      <c r="AH626" s="245"/>
      <c r="AI626" s="246"/>
      <c r="AJ626" s="247" t="s">
        <v>207</v>
      </c>
      <c r="AK626" s="247"/>
      <c r="AL626" s="248" t="s">
        <v>40</v>
      </c>
      <c r="AM626" s="248"/>
      <c r="AN626" s="248"/>
      <c r="AO626" s="249" t="s">
        <v>205</v>
      </c>
      <c r="AP626" s="250" t="str">
        <f t="shared" ref="AP626:AP716" si="104">A627</f>
        <v>HF SHS 40 x 2,9</v>
      </c>
    </row>
    <row r="627" spans="1:42">
      <c r="A627" s="230" t="s">
        <v>751</v>
      </c>
      <c r="B627" s="231">
        <f t="shared" ref="B627:B717" si="105">AO627</f>
        <v>13.921731379612845</v>
      </c>
      <c r="C627" s="232">
        <v>40</v>
      </c>
      <c r="D627" s="232">
        <v>40</v>
      </c>
      <c r="E627" s="233">
        <v>2.9</v>
      </c>
      <c r="F627" s="232"/>
      <c r="G627" s="232"/>
      <c r="H627" s="234">
        <v>3.3</v>
      </c>
      <c r="I627" s="235">
        <v>3.4</v>
      </c>
      <c r="J627" s="235">
        <v>421</v>
      </c>
      <c r="K627" s="235">
        <v>0.1525</v>
      </c>
      <c r="L627" s="236">
        <v>95000</v>
      </c>
      <c r="M627" s="222">
        <v>4800</v>
      </c>
      <c r="N627" s="222">
        <v>5800</v>
      </c>
      <c r="O627" s="237">
        <v>15</v>
      </c>
      <c r="P627" s="222">
        <v>95000</v>
      </c>
      <c r="Q627" s="222">
        <v>4800</v>
      </c>
      <c r="R627" s="222">
        <v>5800</v>
      </c>
      <c r="S627" s="235">
        <v>15</v>
      </c>
      <c r="T627" s="236">
        <v>157000</v>
      </c>
      <c r="U627" s="238"/>
      <c r="V627" s="239">
        <v>1</v>
      </c>
      <c r="W627" s="240">
        <v>1</v>
      </c>
      <c r="X627" s="240">
        <v>1</v>
      </c>
      <c r="Y627" s="240">
        <v>1</v>
      </c>
      <c r="Z627" s="240">
        <v>1</v>
      </c>
      <c r="AA627" s="241">
        <v>1</v>
      </c>
      <c r="AB627" s="240">
        <v>1</v>
      </c>
      <c r="AC627" s="240">
        <v>1</v>
      </c>
      <c r="AD627" s="240">
        <v>1</v>
      </c>
      <c r="AE627" s="242">
        <v>1</v>
      </c>
      <c r="AF627" s="243">
        <f>K627/J627*1000000</f>
        <v>362.23277909738715</v>
      </c>
      <c r="AG627" s="244"/>
      <c r="AH627" s="245"/>
      <c r="AI627" s="246"/>
      <c r="AJ627" s="247" t="str">
        <f>IF(head!$F$48="S460","a0","a")</f>
        <v>a</v>
      </c>
      <c r="AK627" s="247">
        <f>IF(AJ627="a0",0.13,IF(AJ627="a",0.21,IF(AJ627="b",0.34,IF(AJ627="c",0.49,0.76))))</f>
        <v>0.21</v>
      </c>
      <c r="AL627" s="248">
        <f>IF(head!F$48="S235",235,IF(head!F$48="S275",275,IF(head!F$48="S355",355,IF(head!F$48="S420",420,460))))^0.5*head!$I$40*1000/(S627*3.1416*210000^0.5)</f>
        <v>2.5555514990990553</v>
      </c>
      <c r="AM627" s="248">
        <f>0.5*(1+AK627*(AL627-0.2)+AL627^2)</f>
        <v>4.0127546396791152</v>
      </c>
      <c r="AN627" s="248">
        <f>IF(AL627&lt;=0.2,1,1/(AM627+(AM627^2-AL627^2)^0.5))</f>
        <v>0.14071593854159647</v>
      </c>
      <c r="AO627" s="249">
        <f>IF(head!F$48="S235",235,IF(head!F$48="S275",275,IF(head!F$48="S355",355,IF(head!F$48="S420",420,460))))*AN627*J627/1000</f>
        <v>13.921731379612845</v>
      </c>
      <c r="AP627" s="250" t="str">
        <f t="shared" si="104"/>
        <v>HF SHS 40 x 4</v>
      </c>
    </row>
    <row r="628" spans="1:42">
      <c r="A628" s="230" t="s">
        <v>752</v>
      </c>
      <c r="B628" s="231">
        <f t="shared" si="105"/>
        <v>17.33008368125514</v>
      </c>
      <c r="C628" s="232">
        <v>40</v>
      </c>
      <c r="D628" s="232">
        <v>40</v>
      </c>
      <c r="E628" s="233">
        <v>4</v>
      </c>
      <c r="F628" s="232"/>
      <c r="G628" s="232"/>
      <c r="H628" s="234">
        <v>4.4000000000000004</v>
      </c>
      <c r="I628" s="235">
        <v>4.5</v>
      </c>
      <c r="J628" s="235">
        <v>559</v>
      </c>
      <c r="K628" s="235">
        <v>0.1497</v>
      </c>
      <c r="L628" s="236">
        <v>118000</v>
      </c>
      <c r="M628" s="222">
        <v>5900</v>
      </c>
      <c r="N628" s="222">
        <v>7400</v>
      </c>
      <c r="O628" s="237">
        <v>14.5</v>
      </c>
      <c r="P628" s="222">
        <v>118000</v>
      </c>
      <c r="Q628" s="222">
        <v>5900</v>
      </c>
      <c r="R628" s="222">
        <v>7400</v>
      </c>
      <c r="S628" s="235">
        <v>14.5</v>
      </c>
      <c r="T628" s="236">
        <v>201000</v>
      </c>
      <c r="U628" s="238"/>
      <c r="V628" s="239">
        <v>1</v>
      </c>
      <c r="W628" s="240">
        <v>1</v>
      </c>
      <c r="X628" s="240">
        <v>1</v>
      </c>
      <c r="Y628" s="240">
        <v>1</v>
      </c>
      <c r="Z628" s="240">
        <v>1</v>
      </c>
      <c r="AA628" s="241">
        <v>1</v>
      </c>
      <c r="AB628" s="240">
        <v>1</v>
      </c>
      <c r="AC628" s="240">
        <v>1</v>
      </c>
      <c r="AD628" s="240">
        <v>1</v>
      </c>
      <c r="AE628" s="242">
        <v>1</v>
      </c>
      <c r="AF628" s="243">
        <f t="shared" ref="AF628:AF691" si="106">K628/J628*1000000</f>
        <v>267.7996422182469</v>
      </c>
      <c r="AG628" s="244"/>
      <c r="AH628" s="245"/>
      <c r="AI628" s="246"/>
      <c r="AJ628" s="247" t="str">
        <f>IF(head!$F$48="S460","a0","a")</f>
        <v>a</v>
      </c>
      <c r="AK628" s="247">
        <f t="shared" ref="AK628:AK691" si="107">IF(AJ628="a0",0.13,IF(AJ628="a",0.21,IF(AJ628="b",0.34,IF(AJ628="c",0.49,0.76))))</f>
        <v>0.21</v>
      </c>
      <c r="AL628" s="248">
        <f>IF(head!F$48="S235",235,IF(head!F$48="S275",275,IF(head!F$48="S355",355,IF(head!F$48="S420",420,460))))^0.5*head!$I$40*1000/(S628*3.1416*210000^0.5)</f>
        <v>2.6436739645852296</v>
      </c>
      <c r="AM628" s="248">
        <f t="shared" ref="AM628:AM691" si="108">0.5*(1+AK628*(AL628-0.2)+AL628^2)</f>
        <v>4.2510917817943419</v>
      </c>
      <c r="AN628" s="248">
        <f t="shared" ref="AN628:AN691" si="109">IF(AL628&lt;=0.2,1,1/(AM628+(AM628^2-AL628^2)^0.5))</f>
        <v>0.13192314300807018</v>
      </c>
      <c r="AO628" s="249">
        <f>IF(head!F$48="S235",235,IF(head!F$48="S275",275,IF(head!F$48="S355",355,IF(head!F$48="S420",420,460))))*AN628*J628/1000</f>
        <v>17.33008368125514</v>
      </c>
      <c r="AP628" s="250" t="str">
        <f t="shared" si="104"/>
        <v>HF SHS 40 x 5</v>
      </c>
    </row>
    <row r="629" spans="1:42">
      <c r="A629" s="230" t="s">
        <v>753</v>
      </c>
      <c r="B629" s="231">
        <f t="shared" si="105"/>
        <v>19.779996780450752</v>
      </c>
      <c r="C629" s="232">
        <v>40</v>
      </c>
      <c r="D629" s="232">
        <v>40</v>
      </c>
      <c r="E629" s="233">
        <v>5</v>
      </c>
      <c r="F629" s="232"/>
      <c r="G629" s="232"/>
      <c r="H629" s="234">
        <v>5.3</v>
      </c>
      <c r="I629" s="235">
        <v>5.4</v>
      </c>
      <c r="J629" s="235">
        <v>673</v>
      </c>
      <c r="K629" s="235">
        <v>0.14710000000000001</v>
      </c>
      <c r="L629" s="236">
        <v>134000</v>
      </c>
      <c r="M629" s="222">
        <v>6700</v>
      </c>
      <c r="N629" s="222">
        <v>8700</v>
      </c>
      <c r="O629" s="237">
        <v>14.1</v>
      </c>
      <c r="P629" s="222">
        <v>134000</v>
      </c>
      <c r="Q629" s="222">
        <v>6700</v>
      </c>
      <c r="R629" s="222">
        <v>8700</v>
      </c>
      <c r="S629" s="235">
        <v>14.1</v>
      </c>
      <c r="T629" s="236">
        <v>234000</v>
      </c>
      <c r="U629" s="238"/>
      <c r="V629" s="239">
        <v>1</v>
      </c>
      <c r="W629" s="240">
        <v>1</v>
      </c>
      <c r="X629" s="240">
        <v>1</v>
      </c>
      <c r="Y629" s="240">
        <v>1</v>
      </c>
      <c r="Z629" s="240">
        <v>1</v>
      </c>
      <c r="AA629" s="241">
        <v>1</v>
      </c>
      <c r="AB629" s="240">
        <v>1</v>
      </c>
      <c r="AC629" s="240">
        <v>1</v>
      </c>
      <c r="AD629" s="240">
        <v>1</v>
      </c>
      <c r="AE629" s="242">
        <v>1</v>
      </c>
      <c r="AF629" s="243">
        <f t="shared" si="106"/>
        <v>218.57355126300152</v>
      </c>
      <c r="AG629" s="244"/>
      <c r="AH629" s="245"/>
      <c r="AI629" s="246"/>
      <c r="AJ629" s="247" t="str">
        <f>IF(head!$F$48="S460","a0","a")</f>
        <v>a</v>
      </c>
      <c r="AK629" s="247">
        <f t="shared" si="107"/>
        <v>0.21</v>
      </c>
      <c r="AL629" s="248">
        <f>IF(head!F$48="S235",235,IF(head!F$48="S275",275,IF(head!F$48="S355",355,IF(head!F$48="S420",420,460))))^0.5*head!$I$40*1000/(S629*3.1416*210000^0.5)</f>
        <v>2.7186718075521865</v>
      </c>
      <c r="AM629" s="248">
        <f t="shared" si="108"/>
        <v>4.4600487383825165</v>
      </c>
      <c r="AN629" s="248">
        <f t="shared" si="109"/>
        <v>0.12506716057317663</v>
      </c>
      <c r="AO629" s="249">
        <f>IF(head!F$48="S235",235,IF(head!F$48="S275",275,IF(head!F$48="S355",355,IF(head!F$48="S420",420,460))))*AN629*J629/1000</f>
        <v>19.779996780450752</v>
      </c>
      <c r="AP629" s="250" t="str">
        <f t="shared" si="104"/>
        <v>HF SHS 50 x 2,9</v>
      </c>
    </row>
    <row r="630" spans="1:42">
      <c r="A630" s="230" t="s">
        <v>754</v>
      </c>
      <c r="B630" s="231">
        <f t="shared" si="105"/>
        <v>27.947881329441117</v>
      </c>
      <c r="C630" s="232">
        <v>50</v>
      </c>
      <c r="D630" s="232">
        <v>50</v>
      </c>
      <c r="E630" s="233">
        <v>2.9</v>
      </c>
      <c r="F630" s="232"/>
      <c r="G630" s="232"/>
      <c r="H630" s="234">
        <v>4.2</v>
      </c>
      <c r="I630" s="235">
        <v>4.3</v>
      </c>
      <c r="J630" s="235">
        <v>537</v>
      </c>
      <c r="K630" s="235">
        <v>0.1925</v>
      </c>
      <c r="L630" s="236">
        <v>197000</v>
      </c>
      <c r="M630" s="222">
        <v>7900</v>
      </c>
      <c r="N630" s="222">
        <v>9400</v>
      </c>
      <c r="O630" s="237">
        <v>19.100000000000001</v>
      </c>
      <c r="P630" s="222">
        <v>197000</v>
      </c>
      <c r="Q630" s="222">
        <v>7900</v>
      </c>
      <c r="R630" s="222">
        <v>9400</v>
      </c>
      <c r="S630" s="235">
        <v>19.100000000000001</v>
      </c>
      <c r="T630" s="236">
        <v>318000</v>
      </c>
      <c r="U630" s="238"/>
      <c r="V630" s="239">
        <v>1</v>
      </c>
      <c r="W630" s="240">
        <v>1</v>
      </c>
      <c r="X630" s="240">
        <v>1</v>
      </c>
      <c r="Y630" s="240">
        <v>1</v>
      </c>
      <c r="Z630" s="240">
        <v>1</v>
      </c>
      <c r="AA630" s="241">
        <v>1</v>
      </c>
      <c r="AB630" s="240">
        <v>1</v>
      </c>
      <c r="AC630" s="240">
        <v>1</v>
      </c>
      <c r="AD630" s="240">
        <v>1</v>
      </c>
      <c r="AE630" s="242">
        <v>1</v>
      </c>
      <c r="AF630" s="243">
        <f t="shared" si="106"/>
        <v>358.47299813780262</v>
      </c>
      <c r="AG630" s="244"/>
      <c r="AH630" s="245"/>
      <c r="AI630" s="246"/>
      <c r="AJ630" s="247" t="str">
        <f>IF(head!$F$48="S460","a0","a")</f>
        <v>a</v>
      </c>
      <c r="AK630" s="247">
        <f t="shared" si="107"/>
        <v>0.21</v>
      </c>
      <c r="AL630" s="248">
        <f>IF(head!F$48="S235",235,IF(head!F$48="S275",275,IF(head!F$48="S355",355,IF(head!F$48="S420",420,460))))^0.5*head!$I$40*1000/(S630*3.1416*210000^0.5)</f>
        <v>2.0069776170934985</v>
      </c>
      <c r="AM630" s="248">
        <f t="shared" si="108"/>
        <v>2.7037122275519661</v>
      </c>
      <c r="AN630" s="248">
        <f t="shared" si="109"/>
        <v>0.22146583723159485</v>
      </c>
      <c r="AO630" s="249">
        <f>IF(head!F$48="S235",235,IF(head!F$48="S275",275,IF(head!F$48="S355",355,IF(head!F$48="S420",420,460))))*AN630*J630/1000</f>
        <v>27.947881329441117</v>
      </c>
      <c r="AP630" s="250" t="str">
        <f t="shared" si="104"/>
        <v>HF SHS 50 x 4</v>
      </c>
    </row>
    <row r="631" spans="1:42">
      <c r="A631" s="230" t="s">
        <v>755</v>
      </c>
      <c r="B631" s="231">
        <f t="shared" si="105"/>
        <v>35.626790757404009</v>
      </c>
      <c r="C631" s="232">
        <v>50</v>
      </c>
      <c r="D631" s="232">
        <v>50</v>
      </c>
      <c r="E631" s="233">
        <v>4</v>
      </c>
      <c r="F631" s="232"/>
      <c r="G631" s="232"/>
      <c r="H631" s="234">
        <v>5.6</v>
      </c>
      <c r="I631" s="235">
        <v>5.8</v>
      </c>
      <c r="J631" s="235">
        <v>719</v>
      </c>
      <c r="K631" s="235">
        <v>0.18970000000000001</v>
      </c>
      <c r="L631" s="236">
        <v>250000</v>
      </c>
      <c r="M631" s="222">
        <v>10000</v>
      </c>
      <c r="N631" s="222">
        <v>12300</v>
      </c>
      <c r="O631" s="237">
        <v>18.600000000000001</v>
      </c>
      <c r="P631" s="222">
        <v>250000</v>
      </c>
      <c r="Q631" s="222">
        <v>10000</v>
      </c>
      <c r="R631" s="222">
        <v>12300</v>
      </c>
      <c r="S631" s="235">
        <v>18.600000000000001</v>
      </c>
      <c r="T631" s="236">
        <v>415000</v>
      </c>
      <c r="U631" s="238"/>
      <c r="V631" s="239">
        <v>1</v>
      </c>
      <c r="W631" s="240">
        <v>1</v>
      </c>
      <c r="X631" s="240">
        <v>1</v>
      </c>
      <c r="Y631" s="240">
        <v>1</v>
      </c>
      <c r="Z631" s="240">
        <v>1</v>
      </c>
      <c r="AA631" s="241">
        <v>1</v>
      </c>
      <c r="AB631" s="240">
        <v>1</v>
      </c>
      <c r="AC631" s="240">
        <v>1</v>
      </c>
      <c r="AD631" s="240">
        <v>1</v>
      </c>
      <c r="AE631" s="242">
        <v>1</v>
      </c>
      <c r="AF631" s="243">
        <f t="shared" si="106"/>
        <v>263.83866481223924</v>
      </c>
      <c r="AG631" s="244"/>
      <c r="AH631" s="245"/>
      <c r="AI631" s="246"/>
      <c r="AJ631" s="247" t="str">
        <f>IF(head!$F$48="S460","a0","a")</f>
        <v>a</v>
      </c>
      <c r="AK631" s="247">
        <f t="shared" si="107"/>
        <v>0.21</v>
      </c>
      <c r="AL631" s="248">
        <f>IF(head!F$48="S235",235,IF(head!F$48="S275",275,IF(head!F$48="S355",355,IF(head!F$48="S420",420,460))))^0.5*head!$I$40*1000/(S631*3.1416*210000^0.5)</f>
        <v>2.0609286283056893</v>
      </c>
      <c r="AM631" s="248">
        <f t="shared" si="108"/>
        <v>2.8191109114570825</v>
      </c>
      <c r="AN631" s="248">
        <f t="shared" si="109"/>
        <v>0.210853080563454</v>
      </c>
      <c r="AO631" s="249">
        <f>IF(head!F$48="S235",235,IF(head!F$48="S275",275,IF(head!F$48="S355",355,IF(head!F$48="S420",420,460))))*AN631*J631/1000</f>
        <v>35.626790757404009</v>
      </c>
      <c r="AP631" s="250" t="str">
        <f t="shared" si="104"/>
        <v>HF SHS 50 x 5</v>
      </c>
    </row>
    <row r="632" spans="1:42">
      <c r="A632" s="230" t="s">
        <v>756</v>
      </c>
      <c r="B632" s="231">
        <f t="shared" si="105"/>
        <v>41.545041623602899</v>
      </c>
      <c r="C632" s="232">
        <v>50</v>
      </c>
      <c r="D632" s="232">
        <v>50</v>
      </c>
      <c r="E632" s="233">
        <v>5</v>
      </c>
      <c r="F632" s="232"/>
      <c r="G632" s="232"/>
      <c r="H632" s="234">
        <v>6.9</v>
      </c>
      <c r="I632" s="235">
        <v>7</v>
      </c>
      <c r="J632" s="235">
        <v>873</v>
      </c>
      <c r="K632" s="235">
        <v>0.18709999999999999</v>
      </c>
      <c r="L632" s="236">
        <v>289000</v>
      </c>
      <c r="M632" s="222">
        <v>11600</v>
      </c>
      <c r="N632" s="222">
        <v>14500</v>
      </c>
      <c r="O632" s="237">
        <v>18.2</v>
      </c>
      <c r="P632" s="222">
        <v>289000</v>
      </c>
      <c r="Q632" s="222">
        <v>11600</v>
      </c>
      <c r="R632" s="222">
        <v>14500</v>
      </c>
      <c r="S632" s="235">
        <v>18.2</v>
      </c>
      <c r="T632" s="236">
        <v>491000</v>
      </c>
      <c r="U632" s="238"/>
      <c r="V632" s="239">
        <v>1</v>
      </c>
      <c r="W632" s="240">
        <v>1</v>
      </c>
      <c r="X632" s="240">
        <v>1</v>
      </c>
      <c r="Y632" s="240">
        <v>1</v>
      </c>
      <c r="Z632" s="240">
        <v>1</v>
      </c>
      <c r="AA632" s="241">
        <v>1</v>
      </c>
      <c r="AB632" s="240">
        <v>1</v>
      </c>
      <c r="AC632" s="240">
        <v>1</v>
      </c>
      <c r="AD632" s="240">
        <v>1</v>
      </c>
      <c r="AE632" s="242">
        <v>1</v>
      </c>
      <c r="AF632" s="243">
        <f t="shared" si="106"/>
        <v>214.31844215349369</v>
      </c>
      <c r="AG632" s="244"/>
      <c r="AH632" s="245"/>
      <c r="AI632" s="246"/>
      <c r="AJ632" s="247" t="str">
        <f>IF(head!$F$48="S460","a0","a")</f>
        <v>a</v>
      </c>
      <c r="AK632" s="247">
        <f t="shared" si="107"/>
        <v>0.21</v>
      </c>
      <c r="AL632" s="248">
        <f>IF(head!F$48="S235",235,IF(head!F$48="S275",275,IF(head!F$48="S355",355,IF(head!F$48="S420",420,460))))^0.5*head!$I$40*1000/(S632*3.1416*210000^0.5)</f>
        <v>2.1062237629937273</v>
      </c>
      <c r="AM632" s="248">
        <f t="shared" si="108"/>
        <v>2.9182427650140697</v>
      </c>
      <c r="AN632" s="248">
        <f t="shared" si="109"/>
        <v>0.20250562561771784</v>
      </c>
      <c r="AO632" s="249">
        <f>IF(head!F$48="S235",235,IF(head!F$48="S275",275,IF(head!F$48="S355",355,IF(head!F$48="S420",420,460))))*AN632*J632/1000</f>
        <v>41.545041623602899</v>
      </c>
      <c r="AP632" s="250" t="str">
        <f t="shared" si="104"/>
        <v>HF SHS 50 x 6,3</v>
      </c>
    </row>
    <row r="633" spans="1:42">
      <c r="A633" s="230" t="s">
        <v>757</v>
      </c>
      <c r="B633" s="231">
        <f t="shared" si="105"/>
        <v>47.341818148205938</v>
      </c>
      <c r="C633" s="232">
        <v>50</v>
      </c>
      <c r="D633" s="232">
        <v>50</v>
      </c>
      <c r="E633" s="233">
        <v>6.3</v>
      </c>
      <c r="F633" s="232"/>
      <c r="G633" s="232"/>
      <c r="H633" s="234">
        <v>8.3000000000000007</v>
      </c>
      <c r="I633" s="235">
        <v>8.5</v>
      </c>
      <c r="J633" s="235">
        <v>1059</v>
      </c>
      <c r="K633" s="235">
        <v>0.18379999999999999</v>
      </c>
      <c r="L633" s="236">
        <v>328000</v>
      </c>
      <c r="M633" s="222">
        <v>13100</v>
      </c>
      <c r="N633" s="222">
        <v>17000</v>
      </c>
      <c r="O633" s="237">
        <v>17.600000000000001</v>
      </c>
      <c r="P633" s="222">
        <v>328000</v>
      </c>
      <c r="Q633" s="222">
        <v>13100</v>
      </c>
      <c r="R633" s="222">
        <v>17000</v>
      </c>
      <c r="S633" s="235">
        <v>17.600000000000001</v>
      </c>
      <c r="T633" s="236">
        <v>575000</v>
      </c>
      <c r="U633" s="238"/>
      <c r="V633" s="239">
        <v>1</v>
      </c>
      <c r="W633" s="240">
        <v>1</v>
      </c>
      <c r="X633" s="240">
        <v>1</v>
      </c>
      <c r="Y633" s="240">
        <v>1</v>
      </c>
      <c r="Z633" s="240">
        <v>1</v>
      </c>
      <c r="AA633" s="241">
        <v>1</v>
      </c>
      <c r="AB633" s="240">
        <v>1</v>
      </c>
      <c r="AC633" s="240">
        <v>1</v>
      </c>
      <c r="AD633" s="240">
        <v>1</v>
      </c>
      <c r="AE633" s="242">
        <v>1</v>
      </c>
      <c r="AF633" s="243">
        <f t="shared" si="106"/>
        <v>173.55996222851746</v>
      </c>
      <c r="AG633" s="244"/>
      <c r="AH633" s="245"/>
      <c r="AI633" s="246"/>
      <c r="AJ633" s="247" t="str">
        <f>IF(head!$F$48="S460","a0","a")</f>
        <v>a</v>
      </c>
      <c r="AK633" s="247">
        <f t="shared" si="107"/>
        <v>0.21</v>
      </c>
      <c r="AL633" s="248">
        <f>IF(head!F$48="S235",235,IF(head!F$48="S275",275,IF(head!F$48="S355",355,IF(head!F$48="S420",420,460))))^0.5*head!$I$40*1000/(S633*3.1416*210000^0.5)</f>
        <v>2.1780268458230583</v>
      </c>
      <c r="AM633" s="248">
        <f t="shared" si="108"/>
        <v>3.0795932893743911</v>
      </c>
      <c r="AN633" s="248">
        <f t="shared" si="109"/>
        <v>0.1902309209740459</v>
      </c>
      <c r="AO633" s="249">
        <f>IF(head!F$48="S235",235,IF(head!F$48="S275",275,IF(head!F$48="S355",355,IF(head!F$48="S420",420,460))))*AN633*J633/1000</f>
        <v>47.341818148205938</v>
      </c>
      <c r="AP633" s="250" t="str">
        <f t="shared" si="104"/>
        <v>HF SHS 60 x 4</v>
      </c>
    </row>
    <row r="634" spans="1:42">
      <c r="A634" s="230" t="s">
        <v>758</v>
      </c>
      <c r="B634" s="231">
        <f t="shared" si="105"/>
        <v>62.591438972425586</v>
      </c>
      <c r="C634" s="232">
        <v>60</v>
      </c>
      <c r="D634" s="232">
        <v>60</v>
      </c>
      <c r="E634" s="233">
        <v>4</v>
      </c>
      <c r="F634" s="232"/>
      <c r="G634" s="232"/>
      <c r="H634" s="234">
        <v>6.9</v>
      </c>
      <c r="I634" s="235">
        <v>7</v>
      </c>
      <c r="J634" s="235">
        <v>879</v>
      </c>
      <c r="K634" s="235">
        <v>0.22969999999999999</v>
      </c>
      <c r="L634" s="236">
        <v>454000</v>
      </c>
      <c r="M634" s="222">
        <v>15100</v>
      </c>
      <c r="N634" s="222">
        <v>18300</v>
      </c>
      <c r="O634" s="237">
        <v>22.7</v>
      </c>
      <c r="P634" s="222">
        <v>454000</v>
      </c>
      <c r="Q634" s="222">
        <v>15100</v>
      </c>
      <c r="R634" s="222">
        <v>18300</v>
      </c>
      <c r="S634" s="235">
        <v>22.7</v>
      </c>
      <c r="T634" s="236">
        <v>741000</v>
      </c>
      <c r="U634" s="238"/>
      <c r="V634" s="239">
        <v>1</v>
      </c>
      <c r="W634" s="240">
        <v>1</v>
      </c>
      <c r="X634" s="240">
        <v>1</v>
      </c>
      <c r="Y634" s="240">
        <v>1</v>
      </c>
      <c r="Z634" s="240">
        <v>1</v>
      </c>
      <c r="AA634" s="241">
        <v>1</v>
      </c>
      <c r="AB634" s="240">
        <v>1</v>
      </c>
      <c r="AC634" s="240">
        <v>1</v>
      </c>
      <c r="AD634" s="240">
        <v>1</v>
      </c>
      <c r="AE634" s="242">
        <v>1</v>
      </c>
      <c r="AF634" s="243">
        <f t="shared" si="106"/>
        <v>261.31968145620021</v>
      </c>
      <c r="AG634" s="244"/>
      <c r="AH634" s="245"/>
      <c r="AI634" s="246"/>
      <c r="AJ634" s="247" t="str">
        <f>IF(head!$F$48="S460","a0","a")</f>
        <v>a</v>
      </c>
      <c r="AK634" s="247">
        <f t="shared" si="107"/>
        <v>0.21</v>
      </c>
      <c r="AL634" s="248">
        <f>IF(head!F$48="S235",235,IF(head!F$48="S275",275,IF(head!F$48="S355",355,IF(head!F$48="S420",420,460))))^0.5*head!$I$40*1000/(S634*3.1416*210000^0.5)</f>
        <v>1.6886904179068647</v>
      </c>
      <c r="AM634" s="248">
        <f t="shared" si="108"/>
        <v>2.0821501576454513</v>
      </c>
      <c r="AN634" s="248">
        <f t="shared" si="109"/>
        <v>0.30301086327512206</v>
      </c>
      <c r="AO634" s="249">
        <f>IF(head!F$48="S235",235,IF(head!F$48="S275",275,IF(head!F$48="S355",355,IF(head!F$48="S420",420,460))))*AN634*J634/1000</f>
        <v>62.591438972425586</v>
      </c>
      <c r="AP634" s="250" t="str">
        <f t="shared" si="104"/>
        <v>HF SHS 60 x 5</v>
      </c>
    </row>
    <row r="635" spans="1:42">
      <c r="A635" s="230" t="s">
        <v>759</v>
      </c>
      <c r="B635" s="231">
        <f t="shared" si="105"/>
        <v>74.023105289092911</v>
      </c>
      <c r="C635" s="232">
        <v>60</v>
      </c>
      <c r="D635" s="232">
        <v>60</v>
      </c>
      <c r="E635" s="233">
        <v>5</v>
      </c>
      <c r="F635" s="232"/>
      <c r="G635" s="232"/>
      <c r="H635" s="234">
        <v>8.4</v>
      </c>
      <c r="I635" s="235">
        <v>8.6</v>
      </c>
      <c r="J635" s="235">
        <v>1073</v>
      </c>
      <c r="K635" s="235">
        <v>0.2271</v>
      </c>
      <c r="L635" s="236">
        <v>533000</v>
      </c>
      <c r="M635" s="222">
        <v>17800</v>
      </c>
      <c r="N635" s="222">
        <v>21900</v>
      </c>
      <c r="O635" s="237">
        <v>22.3</v>
      </c>
      <c r="P635" s="222">
        <v>533000</v>
      </c>
      <c r="Q635" s="222">
        <v>17800</v>
      </c>
      <c r="R635" s="222">
        <v>21900</v>
      </c>
      <c r="S635" s="235">
        <v>22.3</v>
      </c>
      <c r="T635" s="236">
        <v>888000</v>
      </c>
      <c r="U635" s="238"/>
      <c r="V635" s="239">
        <v>1</v>
      </c>
      <c r="W635" s="240">
        <v>1</v>
      </c>
      <c r="X635" s="240">
        <v>1</v>
      </c>
      <c r="Y635" s="240">
        <v>1</v>
      </c>
      <c r="Z635" s="240">
        <v>1</v>
      </c>
      <c r="AA635" s="241">
        <v>1</v>
      </c>
      <c r="AB635" s="240">
        <v>1</v>
      </c>
      <c r="AC635" s="240">
        <v>1</v>
      </c>
      <c r="AD635" s="240">
        <v>1</v>
      </c>
      <c r="AE635" s="242">
        <v>1</v>
      </c>
      <c r="AF635" s="243">
        <f t="shared" si="106"/>
        <v>211.64958061509788</v>
      </c>
      <c r="AG635" s="244"/>
      <c r="AH635" s="245"/>
      <c r="AI635" s="246"/>
      <c r="AJ635" s="247" t="str">
        <f>IF(head!$F$48="S460","a0","a")</f>
        <v>a</v>
      </c>
      <c r="AK635" s="247">
        <f t="shared" si="107"/>
        <v>0.21</v>
      </c>
      <c r="AL635" s="248">
        <f>IF(head!F$48="S235",235,IF(head!F$48="S275",275,IF(head!F$48="S355",355,IF(head!F$48="S420",420,460))))^0.5*head!$I$40*1000/(S635*3.1416*210000^0.5)</f>
        <v>1.7189808289903958</v>
      </c>
      <c r="AM635" s="248">
        <f t="shared" si="108"/>
        <v>2.1369405322622459</v>
      </c>
      <c r="AN635" s="248">
        <f t="shared" si="109"/>
        <v>0.29356191742814108</v>
      </c>
      <c r="AO635" s="249">
        <f>IF(head!F$48="S235",235,IF(head!F$48="S275",275,IF(head!F$48="S355",355,IF(head!F$48="S420",420,460))))*AN635*J635/1000</f>
        <v>74.023105289092911</v>
      </c>
      <c r="AP635" s="250" t="str">
        <f t="shared" si="104"/>
        <v>HF SHS 60 x 6,3</v>
      </c>
    </row>
    <row r="636" spans="1:42">
      <c r="A636" s="230" t="s">
        <v>760</v>
      </c>
      <c r="B636" s="231">
        <f t="shared" si="105"/>
        <v>86.12529235171418</v>
      </c>
      <c r="C636" s="232">
        <v>60</v>
      </c>
      <c r="D636" s="232">
        <v>60</v>
      </c>
      <c r="E636" s="233">
        <v>6.3</v>
      </c>
      <c r="F636" s="232"/>
      <c r="G636" s="232"/>
      <c r="H636" s="234">
        <v>10.3</v>
      </c>
      <c r="I636" s="235">
        <v>10.5</v>
      </c>
      <c r="J636" s="235">
        <v>1311</v>
      </c>
      <c r="K636" s="235">
        <v>0.2238</v>
      </c>
      <c r="L636" s="236">
        <v>616000</v>
      </c>
      <c r="M636" s="222">
        <v>20500</v>
      </c>
      <c r="N636" s="222">
        <v>26000</v>
      </c>
      <c r="O636" s="237">
        <v>21.7</v>
      </c>
      <c r="P636" s="222">
        <v>616000</v>
      </c>
      <c r="Q636" s="222">
        <v>20500</v>
      </c>
      <c r="R636" s="222">
        <v>26000</v>
      </c>
      <c r="S636" s="235">
        <v>21.7</v>
      </c>
      <c r="T636" s="236">
        <v>1055000</v>
      </c>
      <c r="U636" s="238"/>
      <c r="V636" s="239">
        <v>1</v>
      </c>
      <c r="W636" s="240">
        <v>1</v>
      </c>
      <c r="X636" s="240">
        <v>1</v>
      </c>
      <c r="Y636" s="240">
        <v>1</v>
      </c>
      <c r="Z636" s="240">
        <v>1</v>
      </c>
      <c r="AA636" s="241">
        <v>1</v>
      </c>
      <c r="AB636" s="240">
        <v>1</v>
      </c>
      <c r="AC636" s="240">
        <v>1</v>
      </c>
      <c r="AD636" s="240">
        <v>1</v>
      </c>
      <c r="AE636" s="242">
        <v>1</v>
      </c>
      <c r="AF636" s="243">
        <f t="shared" si="106"/>
        <v>170.70938215102973</v>
      </c>
      <c r="AG636" s="244"/>
      <c r="AH636" s="245"/>
      <c r="AI636" s="246"/>
      <c r="AJ636" s="247" t="str">
        <f>IF(head!$F$48="S460","a0","a")</f>
        <v>a</v>
      </c>
      <c r="AK636" s="247">
        <f t="shared" si="107"/>
        <v>0.21</v>
      </c>
      <c r="AL636" s="248">
        <f>IF(head!F$48="S235",235,IF(head!F$48="S275",275,IF(head!F$48="S355",355,IF(head!F$48="S420",420,460))))^0.5*head!$I$40*1000/(S636*3.1416*210000^0.5)</f>
        <v>1.7665102528334484</v>
      </c>
      <c r="AM636" s="248">
        <f t="shared" si="108"/>
        <v>2.2247628132303587</v>
      </c>
      <c r="AN636" s="248">
        <f t="shared" si="109"/>
        <v>0.27955042391455015</v>
      </c>
      <c r="AO636" s="249">
        <f>IF(head!F$48="S235",235,IF(head!F$48="S275",275,IF(head!F$48="S355",355,IF(head!F$48="S420",420,460))))*AN636*J636/1000</f>
        <v>86.12529235171418</v>
      </c>
      <c r="AP636" s="250" t="str">
        <f t="shared" si="104"/>
        <v>HF SHS 60 x 8</v>
      </c>
    </row>
    <row r="637" spans="1:42">
      <c r="A637" s="230" t="s">
        <v>761</v>
      </c>
      <c r="B637" s="231">
        <f t="shared" si="105"/>
        <v>97.903472370952358</v>
      </c>
      <c r="C637" s="232">
        <v>60</v>
      </c>
      <c r="D637" s="232">
        <v>60</v>
      </c>
      <c r="E637" s="233">
        <v>8</v>
      </c>
      <c r="F637" s="232"/>
      <c r="G637" s="232"/>
      <c r="H637" s="234">
        <v>12.5</v>
      </c>
      <c r="I637" s="235">
        <v>12.8</v>
      </c>
      <c r="J637" s="235">
        <v>1595</v>
      </c>
      <c r="K637" s="235">
        <v>0.21940000000000001</v>
      </c>
      <c r="L637" s="236">
        <v>697000</v>
      </c>
      <c r="M637" s="222">
        <v>23200</v>
      </c>
      <c r="N637" s="222">
        <v>30400</v>
      </c>
      <c r="O637" s="237">
        <v>20.9</v>
      </c>
      <c r="P637" s="222">
        <v>697000</v>
      </c>
      <c r="Q637" s="222">
        <v>23200</v>
      </c>
      <c r="R637" s="222">
        <v>30400</v>
      </c>
      <c r="S637" s="235">
        <v>20.9</v>
      </c>
      <c r="T637" s="236">
        <v>1234000</v>
      </c>
      <c r="U637" s="238"/>
      <c r="V637" s="239">
        <v>1</v>
      </c>
      <c r="W637" s="240">
        <v>1</v>
      </c>
      <c r="X637" s="240">
        <v>1</v>
      </c>
      <c r="Y637" s="240">
        <v>1</v>
      </c>
      <c r="Z637" s="240">
        <v>1</v>
      </c>
      <c r="AA637" s="241">
        <v>1</v>
      </c>
      <c r="AB637" s="240">
        <v>1</v>
      </c>
      <c r="AC637" s="240">
        <v>1</v>
      </c>
      <c r="AD637" s="240">
        <v>1</v>
      </c>
      <c r="AE637" s="242">
        <v>1</v>
      </c>
      <c r="AF637" s="243">
        <f t="shared" si="106"/>
        <v>137.55485893416929</v>
      </c>
      <c r="AG637" s="244"/>
      <c r="AH637" s="245"/>
      <c r="AI637" s="246"/>
      <c r="AJ637" s="247" t="str">
        <f>IF(head!$F$48="S460","a0","a")</f>
        <v>a</v>
      </c>
      <c r="AK637" s="247">
        <f t="shared" si="107"/>
        <v>0.21</v>
      </c>
      <c r="AL637" s="248">
        <f>IF(head!F$48="S235",235,IF(head!F$48="S275",275,IF(head!F$48="S355",355,IF(head!F$48="S420",420,460))))^0.5*head!$I$40*1000/(S637*3.1416*210000^0.5)</f>
        <v>1.8341278701667862</v>
      </c>
      <c r="AM637" s="248">
        <f t="shared" si="108"/>
        <v>2.3535959484287883</v>
      </c>
      <c r="AN637" s="248">
        <f t="shared" si="109"/>
        <v>0.26119781863790398</v>
      </c>
      <c r="AO637" s="249">
        <f>IF(head!F$48="S235",235,IF(head!F$48="S275",275,IF(head!F$48="S355",355,IF(head!F$48="S420",420,460))))*AN637*J637/1000</f>
        <v>97.903472370952358</v>
      </c>
      <c r="AP637" s="250" t="str">
        <f t="shared" si="104"/>
        <v>HF SHS 70 x 4</v>
      </c>
    </row>
    <row r="638" spans="1:42">
      <c r="A638" s="230" t="s">
        <v>762</v>
      </c>
      <c r="B638" s="231">
        <f t="shared" si="105"/>
        <v>98.494891245641611</v>
      </c>
      <c r="C638" s="232">
        <v>70</v>
      </c>
      <c r="D638" s="232">
        <v>70</v>
      </c>
      <c r="E638" s="233">
        <v>4</v>
      </c>
      <c r="F638" s="232"/>
      <c r="G638" s="232"/>
      <c r="H638" s="234">
        <v>8.1999999999999993</v>
      </c>
      <c r="I638" s="235">
        <v>8.3000000000000007</v>
      </c>
      <c r="J638" s="235">
        <v>1039</v>
      </c>
      <c r="K638" s="235">
        <v>0.2697</v>
      </c>
      <c r="L638" s="236">
        <v>747000</v>
      </c>
      <c r="M638" s="222">
        <v>21300</v>
      </c>
      <c r="N638" s="222">
        <v>25500</v>
      </c>
      <c r="O638" s="237">
        <v>26.8</v>
      </c>
      <c r="P638" s="222">
        <v>747000</v>
      </c>
      <c r="Q638" s="222">
        <v>21300</v>
      </c>
      <c r="R638" s="222">
        <v>25500</v>
      </c>
      <c r="S638" s="235">
        <v>26.8</v>
      </c>
      <c r="T638" s="236">
        <v>1205000</v>
      </c>
      <c r="U638" s="238"/>
      <c r="V638" s="239">
        <v>1</v>
      </c>
      <c r="W638" s="240">
        <v>1</v>
      </c>
      <c r="X638" s="240">
        <v>1</v>
      </c>
      <c r="Y638" s="240">
        <v>1</v>
      </c>
      <c r="Z638" s="240">
        <v>1</v>
      </c>
      <c r="AA638" s="241">
        <v>1</v>
      </c>
      <c r="AB638" s="240">
        <v>1</v>
      </c>
      <c r="AC638" s="240">
        <v>1</v>
      </c>
      <c r="AD638" s="240">
        <v>1</v>
      </c>
      <c r="AE638" s="242">
        <v>1</v>
      </c>
      <c r="AF638" s="243">
        <f t="shared" si="106"/>
        <v>259.57651588065448</v>
      </c>
      <c r="AG638" s="244"/>
      <c r="AH638" s="245"/>
      <c r="AI638" s="246"/>
      <c r="AJ638" s="247" t="str">
        <f>IF(head!$F$48="S460","a0","a")</f>
        <v>a</v>
      </c>
      <c r="AK638" s="247">
        <f t="shared" si="107"/>
        <v>0.21</v>
      </c>
      <c r="AL638" s="248">
        <f>IF(head!F$48="S235",235,IF(head!F$48="S275",275,IF(head!F$48="S355",355,IF(head!F$48="S420",420,460))))^0.5*head!$I$40*1000/(S638*3.1416*210000^0.5)</f>
        <v>1.4303459883017102</v>
      </c>
      <c r="AM638" s="248">
        <f t="shared" si="108"/>
        <v>1.6521311518970778</v>
      </c>
      <c r="AN638" s="248">
        <f t="shared" si="109"/>
        <v>0.40339479960535546</v>
      </c>
      <c r="AO638" s="249">
        <f>IF(head!F$48="S235",235,IF(head!F$48="S275",275,IF(head!F$48="S355",355,IF(head!F$48="S420",420,460))))*AN638*J638/1000</f>
        <v>98.494891245641611</v>
      </c>
      <c r="AP638" s="250" t="str">
        <f t="shared" si="104"/>
        <v>HF SHS 70 x 5</v>
      </c>
    </row>
    <row r="639" spans="1:42">
      <c r="A639" s="230" t="s">
        <v>763</v>
      </c>
      <c r="B639" s="231">
        <f t="shared" si="105"/>
        <v>117.69373164836017</v>
      </c>
      <c r="C639" s="232">
        <v>70</v>
      </c>
      <c r="D639" s="232">
        <v>70</v>
      </c>
      <c r="E639" s="233">
        <v>5</v>
      </c>
      <c r="F639" s="232"/>
      <c r="G639" s="232"/>
      <c r="H639" s="234">
        <v>10</v>
      </c>
      <c r="I639" s="235">
        <v>10.199999999999999</v>
      </c>
      <c r="J639" s="235">
        <v>1273</v>
      </c>
      <c r="K639" s="235">
        <v>0.2671</v>
      </c>
      <c r="L639" s="236">
        <v>885000</v>
      </c>
      <c r="M639" s="222">
        <v>25300</v>
      </c>
      <c r="N639" s="222">
        <v>30800</v>
      </c>
      <c r="O639" s="237">
        <v>26.4</v>
      </c>
      <c r="P639" s="222">
        <v>885000</v>
      </c>
      <c r="Q639" s="222">
        <v>25300</v>
      </c>
      <c r="R639" s="222">
        <v>30800</v>
      </c>
      <c r="S639" s="235">
        <v>26.4</v>
      </c>
      <c r="T639" s="236">
        <v>1454000</v>
      </c>
      <c r="U639" s="238"/>
      <c r="V639" s="239">
        <v>1</v>
      </c>
      <c r="W639" s="240">
        <v>1</v>
      </c>
      <c r="X639" s="240">
        <v>1</v>
      </c>
      <c r="Y639" s="240">
        <v>1</v>
      </c>
      <c r="Z639" s="240">
        <v>1</v>
      </c>
      <c r="AA639" s="241">
        <v>1</v>
      </c>
      <c r="AB639" s="240">
        <v>1</v>
      </c>
      <c r="AC639" s="240">
        <v>1</v>
      </c>
      <c r="AD639" s="240">
        <v>1</v>
      </c>
      <c r="AE639" s="242">
        <v>1</v>
      </c>
      <c r="AF639" s="243">
        <f t="shared" si="106"/>
        <v>209.81932443047918</v>
      </c>
      <c r="AG639" s="244"/>
      <c r="AH639" s="245"/>
      <c r="AI639" s="246"/>
      <c r="AJ639" s="247" t="str">
        <f>IF(head!$F$48="S460","a0","a")</f>
        <v>a</v>
      </c>
      <c r="AK639" s="247">
        <f t="shared" si="107"/>
        <v>0.21</v>
      </c>
      <c r="AL639" s="248">
        <f>IF(head!F$48="S235",235,IF(head!F$48="S275",275,IF(head!F$48="S355",355,IF(head!F$48="S420",420,460))))^0.5*head!$I$40*1000/(S639*3.1416*210000^0.5)</f>
        <v>1.4520178972153723</v>
      </c>
      <c r="AM639" s="248">
        <f t="shared" si="108"/>
        <v>1.6856398661244898</v>
      </c>
      <c r="AN639" s="248">
        <f t="shared" si="109"/>
        <v>0.39342057344306525</v>
      </c>
      <c r="AO639" s="249">
        <f>IF(head!F$48="S235",235,IF(head!F$48="S275",275,IF(head!F$48="S355",355,IF(head!F$48="S420",420,460))))*AN639*J639/1000</f>
        <v>117.69373164836017</v>
      </c>
      <c r="AP639" s="250" t="str">
        <f t="shared" si="104"/>
        <v>HF SHS 70 x 6,3</v>
      </c>
    </row>
    <row r="640" spans="1:42">
      <c r="A640" s="230" t="s">
        <v>764</v>
      </c>
      <c r="B640" s="231">
        <f t="shared" si="105"/>
        <v>139.02454275840407</v>
      </c>
      <c r="C640" s="232">
        <v>70</v>
      </c>
      <c r="D640" s="232">
        <v>70</v>
      </c>
      <c r="E640" s="233">
        <v>6.3</v>
      </c>
      <c r="F640" s="232"/>
      <c r="G640" s="232"/>
      <c r="H640" s="234">
        <v>12.3</v>
      </c>
      <c r="I640" s="235">
        <v>12.5</v>
      </c>
      <c r="J640" s="235">
        <v>1563</v>
      </c>
      <c r="K640" s="235">
        <v>0.26379999999999998</v>
      </c>
      <c r="L640" s="236">
        <v>1038000</v>
      </c>
      <c r="M640" s="222">
        <v>29700</v>
      </c>
      <c r="N640" s="222">
        <v>36900</v>
      </c>
      <c r="O640" s="237">
        <v>25.8</v>
      </c>
      <c r="P640" s="222">
        <v>1038000</v>
      </c>
      <c r="Q640" s="222">
        <v>29700</v>
      </c>
      <c r="R640" s="222">
        <v>36900</v>
      </c>
      <c r="S640" s="235">
        <v>25.8</v>
      </c>
      <c r="T640" s="236">
        <v>1746000</v>
      </c>
      <c r="U640" s="238"/>
      <c r="V640" s="239">
        <v>1</v>
      </c>
      <c r="W640" s="240">
        <v>1</v>
      </c>
      <c r="X640" s="240">
        <v>1</v>
      </c>
      <c r="Y640" s="240">
        <v>1</v>
      </c>
      <c r="Z640" s="240">
        <v>1</v>
      </c>
      <c r="AA640" s="241">
        <v>1</v>
      </c>
      <c r="AB640" s="240">
        <v>1</v>
      </c>
      <c r="AC640" s="240">
        <v>1</v>
      </c>
      <c r="AD640" s="240">
        <v>1</v>
      </c>
      <c r="AE640" s="242">
        <v>1</v>
      </c>
      <c r="AF640" s="243">
        <f t="shared" si="106"/>
        <v>168.77799104286626</v>
      </c>
      <c r="AG640" s="244"/>
      <c r="AH640" s="245"/>
      <c r="AI640" s="246"/>
      <c r="AJ640" s="247" t="str">
        <f>IF(head!$F$48="S460","a0","a")</f>
        <v>a</v>
      </c>
      <c r="AK640" s="247">
        <f t="shared" si="107"/>
        <v>0.21</v>
      </c>
      <c r="AL640" s="248">
        <f>IF(head!F$48="S235",235,IF(head!F$48="S275",275,IF(head!F$48="S355",355,IF(head!F$48="S420",420,460))))^0.5*head!$I$40*1000/(S640*3.1416*210000^0.5)</f>
        <v>1.4857857552901483</v>
      </c>
      <c r="AM640" s="248">
        <f t="shared" si="108"/>
        <v>1.7387871596170239</v>
      </c>
      <c r="AN640" s="248">
        <f t="shared" si="109"/>
        <v>0.37849891169029576</v>
      </c>
      <c r="AO640" s="249">
        <f>IF(head!F$48="S235",235,IF(head!F$48="S275",275,IF(head!F$48="S355",355,IF(head!F$48="S420",420,460))))*AN640*J640/1000</f>
        <v>139.02454275840407</v>
      </c>
      <c r="AP640" s="250" t="str">
        <f t="shared" si="104"/>
        <v>HF SHS 70 x 8</v>
      </c>
    </row>
    <row r="641" spans="1:42">
      <c r="A641" s="230" t="s">
        <v>765</v>
      </c>
      <c r="B641" s="231">
        <f t="shared" si="105"/>
        <v>161.43083645144341</v>
      </c>
      <c r="C641" s="232">
        <v>70</v>
      </c>
      <c r="D641" s="232">
        <v>70</v>
      </c>
      <c r="E641" s="233">
        <v>8</v>
      </c>
      <c r="F641" s="232"/>
      <c r="G641" s="232"/>
      <c r="H641" s="234">
        <v>15</v>
      </c>
      <c r="I641" s="235">
        <v>15.3</v>
      </c>
      <c r="J641" s="235">
        <v>1915</v>
      </c>
      <c r="K641" s="235">
        <v>0.25940000000000002</v>
      </c>
      <c r="L641" s="236">
        <v>1198000</v>
      </c>
      <c r="M641" s="222">
        <v>34200</v>
      </c>
      <c r="N641" s="222">
        <v>43800</v>
      </c>
      <c r="O641" s="237">
        <v>25</v>
      </c>
      <c r="P641" s="222">
        <v>1198000</v>
      </c>
      <c r="Q641" s="222">
        <v>34200</v>
      </c>
      <c r="R641" s="222">
        <v>43800</v>
      </c>
      <c r="S641" s="235">
        <v>25</v>
      </c>
      <c r="T641" s="236">
        <v>2073000</v>
      </c>
      <c r="U641" s="238"/>
      <c r="V641" s="239">
        <v>1</v>
      </c>
      <c r="W641" s="240">
        <v>1</v>
      </c>
      <c r="X641" s="240">
        <v>1</v>
      </c>
      <c r="Y641" s="240">
        <v>1</v>
      </c>
      <c r="Z641" s="240">
        <v>1</v>
      </c>
      <c r="AA641" s="241">
        <v>1</v>
      </c>
      <c r="AB641" s="240">
        <v>1</v>
      </c>
      <c r="AC641" s="240">
        <v>1</v>
      </c>
      <c r="AD641" s="240">
        <v>1</v>
      </c>
      <c r="AE641" s="242">
        <v>1</v>
      </c>
      <c r="AF641" s="243">
        <f t="shared" si="106"/>
        <v>135.45691906005223</v>
      </c>
      <c r="AG641" s="244"/>
      <c r="AH641" s="245"/>
      <c r="AI641" s="246"/>
      <c r="AJ641" s="247" t="str">
        <f>IF(head!$F$48="S460","a0","a")</f>
        <v>a</v>
      </c>
      <c r="AK641" s="247">
        <f t="shared" si="107"/>
        <v>0.21</v>
      </c>
      <c r="AL641" s="248">
        <f>IF(head!F$48="S235",235,IF(head!F$48="S275",275,IF(head!F$48="S355",355,IF(head!F$48="S420",420,460))))^0.5*head!$I$40*1000/(S641*3.1416*210000^0.5)</f>
        <v>1.5333308994594335</v>
      </c>
      <c r="AM641" s="248">
        <f t="shared" si="108"/>
        <v>1.8155515680617782</v>
      </c>
      <c r="AN641" s="248">
        <f t="shared" si="109"/>
        <v>0.3587152634885693</v>
      </c>
      <c r="AO641" s="249">
        <f>IF(head!F$48="S235",235,IF(head!F$48="S275",275,IF(head!F$48="S355",355,IF(head!F$48="S420",420,460))))*AN641*J641/1000</f>
        <v>161.43083645144341</v>
      </c>
      <c r="AP641" s="250" t="str">
        <f t="shared" si="104"/>
        <v>HF SHS 80 x 3,6</v>
      </c>
    </row>
    <row r="642" spans="1:42">
      <c r="A642" s="230" t="s">
        <v>766</v>
      </c>
      <c r="B642" s="231">
        <f t="shared" si="105"/>
        <v>130.10300375798289</v>
      </c>
      <c r="C642" s="232">
        <v>80</v>
      </c>
      <c r="D642" s="232">
        <v>80</v>
      </c>
      <c r="E642" s="233">
        <v>3.6</v>
      </c>
      <c r="F642" s="232"/>
      <c r="G642" s="232"/>
      <c r="H642" s="234">
        <v>8.5</v>
      </c>
      <c r="I642" s="235">
        <v>8.6999999999999993</v>
      </c>
      <c r="J642" s="235">
        <v>1086</v>
      </c>
      <c r="K642" s="235">
        <v>0.31069999999999998</v>
      </c>
      <c r="L642" s="236">
        <v>1049000</v>
      </c>
      <c r="M642" s="222">
        <v>26200</v>
      </c>
      <c r="N642" s="222">
        <v>31000</v>
      </c>
      <c r="O642" s="237">
        <v>31.1</v>
      </c>
      <c r="P642" s="222">
        <v>1049000</v>
      </c>
      <c r="Q642" s="222">
        <v>26200</v>
      </c>
      <c r="R642" s="222">
        <v>31000</v>
      </c>
      <c r="S642" s="235">
        <v>31.1</v>
      </c>
      <c r="T642" s="236">
        <v>1667000</v>
      </c>
      <c r="U642" s="238"/>
      <c r="V642" s="239">
        <v>1</v>
      </c>
      <c r="W642" s="240">
        <v>1</v>
      </c>
      <c r="X642" s="240">
        <v>1</v>
      </c>
      <c r="Y642" s="240">
        <v>1</v>
      </c>
      <c r="Z642" s="240">
        <v>1</v>
      </c>
      <c r="AA642" s="241">
        <v>1</v>
      </c>
      <c r="AB642" s="240">
        <v>1</v>
      </c>
      <c r="AC642" s="240">
        <v>1</v>
      </c>
      <c r="AD642" s="240">
        <v>1</v>
      </c>
      <c r="AE642" s="242">
        <v>1</v>
      </c>
      <c r="AF642" s="243">
        <f t="shared" si="106"/>
        <v>286.09576427255985</v>
      </c>
      <c r="AG642" s="244"/>
      <c r="AH642" s="245"/>
      <c r="AI642" s="246"/>
      <c r="AJ642" s="247" t="str">
        <f>IF(head!$F$48="S460","a0","a")</f>
        <v>a</v>
      </c>
      <c r="AK642" s="247">
        <f t="shared" si="107"/>
        <v>0.21</v>
      </c>
      <c r="AL642" s="248">
        <f>IF(head!F$48="S235",235,IF(head!F$48="S275",275,IF(head!F$48="S355",355,IF(head!F$48="S420",420,460))))^0.5*head!$I$40*1000/(S642*3.1416*210000^0.5)</f>
        <v>1.2325811088902197</v>
      </c>
      <c r="AM642" s="248">
        <f t="shared" si="108"/>
        <v>1.3680491114299946</v>
      </c>
      <c r="AN642" s="248">
        <f t="shared" si="109"/>
        <v>0.50978803243596593</v>
      </c>
      <c r="AO642" s="249">
        <f>IF(head!F$48="S235",235,IF(head!F$48="S275",275,IF(head!F$48="S355",355,IF(head!F$48="S420",420,460))))*AN642*J642/1000</f>
        <v>130.10300375798289</v>
      </c>
      <c r="AP642" s="250" t="str">
        <f t="shared" si="104"/>
        <v>HF SHS 80 x 4</v>
      </c>
    </row>
    <row r="643" spans="1:42">
      <c r="A643" s="230" t="s">
        <v>273</v>
      </c>
      <c r="B643" s="231">
        <f t="shared" si="105"/>
        <v>142.27740282824115</v>
      </c>
      <c r="C643" s="232">
        <v>80</v>
      </c>
      <c r="D643" s="232">
        <v>80</v>
      </c>
      <c r="E643" s="233">
        <v>4</v>
      </c>
      <c r="F643" s="232"/>
      <c r="G643" s="232"/>
      <c r="H643" s="234">
        <v>9.4</v>
      </c>
      <c r="I643" s="235">
        <v>9.6</v>
      </c>
      <c r="J643" s="235">
        <v>1199</v>
      </c>
      <c r="K643" s="235">
        <v>0.30969999999999998</v>
      </c>
      <c r="L643" s="236">
        <v>1145000</v>
      </c>
      <c r="M643" s="222">
        <v>28600</v>
      </c>
      <c r="N643" s="222">
        <v>34000</v>
      </c>
      <c r="O643" s="237">
        <v>30.9</v>
      </c>
      <c r="P643" s="222">
        <v>1145000</v>
      </c>
      <c r="Q643" s="222">
        <v>28600</v>
      </c>
      <c r="R643" s="222">
        <v>34000</v>
      </c>
      <c r="S643" s="235">
        <v>30.9</v>
      </c>
      <c r="T643" s="236">
        <v>1830000</v>
      </c>
      <c r="U643" s="238"/>
      <c r="V643" s="239">
        <v>1</v>
      </c>
      <c r="W643" s="240">
        <v>1</v>
      </c>
      <c r="X643" s="240">
        <v>1</v>
      </c>
      <c r="Y643" s="240">
        <v>1</v>
      </c>
      <c r="Z643" s="240">
        <v>1</v>
      </c>
      <c r="AA643" s="241">
        <v>1</v>
      </c>
      <c r="AB643" s="240">
        <v>1</v>
      </c>
      <c r="AC643" s="240">
        <v>1</v>
      </c>
      <c r="AD643" s="240">
        <v>1</v>
      </c>
      <c r="AE643" s="242">
        <v>1</v>
      </c>
      <c r="AF643" s="243">
        <f t="shared" si="106"/>
        <v>258.29858215179314</v>
      </c>
      <c r="AG643" s="244"/>
      <c r="AH643" s="245"/>
      <c r="AI643" s="246"/>
      <c r="AJ643" s="247" t="str">
        <f>IF(head!$F$48="S460","a0","a")</f>
        <v>a</v>
      </c>
      <c r="AK643" s="247">
        <f t="shared" si="107"/>
        <v>0.21</v>
      </c>
      <c r="AL643" s="248">
        <f>IF(head!F$48="S235",235,IF(head!F$48="S275",275,IF(head!F$48="S355",355,IF(head!F$48="S420",420,460))))^0.5*head!$I$40*1000/(S643*3.1416*210000^0.5)</f>
        <v>1.2405589801451724</v>
      </c>
      <c r="AM643" s="248">
        <f t="shared" si="108"/>
        <v>1.3787519845246583</v>
      </c>
      <c r="AN643" s="248">
        <f t="shared" si="109"/>
        <v>0.50495058942111748</v>
      </c>
      <c r="AO643" s="249">
        <f>IF(head!F$48="S235",235,IF(head!F$48="S275",275,IF(head!F$48="S355",355,IF(head!F$48="S420",420,460))))*AN643*J643/1000</f>
        <v>142.27740282824115</v>
      </c>
      <c r="AP643" s="250" t="str">
        <f t="shared" si="104"/>
        <v>HF SHS 80 x 5</v>
      </c>
    </row>
    <row r="644" spans="1:42">
      <c r="A644" s="230" t="s">
        <v>767</v>
      </c>
      <c r="B644" s="231">
        <f t="shared" si="105"/>
        <v>171.42438915569807</v>
      </c>
      <c r="C644" s="232">
        <v>80</v>
      </c>
      <c r="D644" s="232">
        <v>80</v>
      </c>
      <c r="E644" s="233">
        <v>5</v>
      </c>
      <c r="F644" s="232"/>
      <c r="G644" s="232"/>
      <c r="H644" s="234">
        <v>11.6</v>
      </c>
      <c r="I644" s="235">
        <v>11.8</v>
      </c>
      <c r="J644" s="235">
        <v>1473</v>
      </c>
      <c r="K644" s="235">
        <v>0.30709999999999998</v>
      </c>
      <c r="L644" s="236">
        <v>1366000</v>
      </c>
      <c r="M644" s="222">
        <v>34200</v>
      </c>
      <c r="N644" s="222">
        <v>41100</v>
      </c>
      <c r="O644" s="237">
        <v>30.5</v>
      </c>
      <c r="P644" s="222">
        <v>1366000</v>
      </c>
      <c r="Q644" s="222">
        <v>34200</v>
      </c>
      <c r="R644" s="222">
        <v>41100</v>
      </c>
      <c r="S644" s="235">
        <v>30.5</v>
      </c>
      <c r="T644" s="236">
        <v>2219000</v>
      </c>
      <c r="U644" s="238"/>
      <c r="V644" s="239">
        <v>1</v>
      </c>
      <c r="W644" s="240">
        <v>1</v>
      </c>
      <c r="X644" s="240">
        <v>1</v>
      </c>
      <c r="Y644" s="240">
        <v>1</v>
      </c>
      <c r="Z644" s="240">
        <v>1</v>
      </c>
      <c r="AA644" s="241">
        <v>1</v>
      </c>
      <c r="AB644" s="240">
        <v>1</v>
      </c>
      <c r="AC644" s="240">
        <v>1</v>
      </c>
      <c r="AD644" s="240">
        <v>1</v>
      </c>
      <c r="AE644" s="242">
        <v>1</v>
      </c>
      <c r="AF644" s="243">
        <f t="shared" si="106"/>
        <v>208.48608282416836</v>
      </c>
      <c r="AG644" s="244"/>
      <c r="AH644" s="245"/>
      <c r="AI644" s="246"/>
      <c r="AJ644" s="247" t="str">
        <f>IF(head!$F$48="S460","a0","a")</f>
        <v>a</v>
      </c>
      <c r="AK644" s="247">
        <f t="shared" si="107"/>
        <v>0.21</v>
      </c>
      <c r="AL644" s="248">
        <f>IF(head!F$48="S235",235,IF(head!F$48="S275",275,IF(head!F$48="S355",355,IF(head!F$48="S420",420,460))))^0.5*head!$I$40*1000/(S644*3.1416*210000^0.5)</f>
        <v>1.2568286061142895</v>
      </c>
      <c r="AM644" s="248">
        <f t="shared" si="108"/>
        <v>1.4007760762155943</v>
      </c>
      <c r="AN644" s="248">
        <f t="shared" si="109"/>
        <v>0.49522436236858658</v>
      </c>
      <c r="AO644" s="249">
        <f>IF(head!F$48="S235",235,IF(head!F$48="S275",275,IF(head!F$48="S355",355,IF(head!F$48="S420",420,460))))*AN644*J644/1000</f>
        <v>171.42438915569807</v>
      </c>
      <c r="AP644" s="250" t="str">
        <f t="shared" si="104"/>
        <v>HF SHS 80 x 6,3</v>
      </c>
    </row>
    <row r="645" spans="1:42">
      <c r="A645" s="230" t="s">
        <v>768</v>
      </c>
      <c r="B645" s="231">
        <f t="shared" si="105"/>
        <v>204.95459394605399</v>
      </c>
      <c r="C645" s="232">
        <v>80</v>
      </c>
      <c r="D645" s="232">
        <v>80</v>
      </c>
      <c r="E645" s="233">
        <v>6.3</v>
      </c>
      <c r="F645" s="232"/>
      <c r="G645" s="232"/>
      <c r="H645" s="234">
        <v>14.2</v>
      </c>
      <c r="I645" s="235">
        <v>14.5</v>
      </c>
      <c r="J645" s="235">
        <v>1815</v>
      </c>
      <c r="K645" s="235">
        <v>0.30380000000000001</v>
      </c>
      <c r="L645" s="236">
        <v>1619000</v>
      </c>
      <c r="M645" s="222">
        <v>40500</v>
      </c>
      <c r="N645" s="222">
        <v>49700</v>
      </c>
      <c r="O645" s="237">
        <v>29.9</v>
      </c>
      <c r="P645" s="222">
        <v>1619000</v>
      </c>
      <c r="Q645" s="222">
        <v>40500</v>
      </c>
      <c r="R645" s="222">
        <v>49700</v>
      </c>
      <c r="S645" s="235">
        <v>29.9</v>
      </c>
      <c r="T645" s="236">
        <v>2684000</v>
      </c>
      <c r="U645" s="238"/>
      <c r="V645" s="239">
        <v>1</v>
      </c>
      <c r="W645" s="240">
        <v>1</v>
      </c>
      <c r="X645" s="240">
        <v>1</v>
      </c>
      <c r="Y645" s="240">
        <v>1</v>
      </c>
      <c r="Z645" s="240">
        <v>1</v>
      </c>
      <c r="AA645" s="241">
        <v>1</v>
      </c>
      <c r="AB645" s="240">
        <v>1</v>
      </c>
      <c r="AC645" s="240">
        <v>1</v>
      </c>
      <c r="AD645" s="240">
        <v>1</v>
      </c>
      <c r="AE645" s="242">
        <v>1</v>
      </c>
      <c r="AF645" s="243">
        <f t="shared" si="106"/>
        <v>167.38292011019283</v>
      </c>
      <c r="AG645" s="244"/>
      <c r="AH645" s="245"/>
      <c r="AI645" s="246"/>
      <c r="AJ645" s="247" t="str">
        <f>IF(head!$F$48="S460","a0","a")</f>
        <v>a</v>
      </c>
      <c r="AK645" s="247">
        <f t="shared" si="107"/>
        <v>0.21</v>
      </c>
      <c r="AL645" s="248">
        <f>IF(head!F$48="S235",235,IF(head!F$48="S275",275,IF(head!F$48="S355",355,IF(head!F$48="S420",420,460))))^0.5*head!$I$40*1000/(S645*3.1416*210000^0.5)</f>
        <v>1.2820492470396598</v>
      </c>
      <c r="AM645" s="248">
        <f t="shared" si="108"/>
        <v>1.4354403068566437</v>
      </c>
      <c r="AN645" s="248">
        <f t="shared" si="109"/>
        <v>0.4805218778408159</v>
      </c>
      <c r="AO645" s="249">
        <f>IF(head!F$48="S235",235,IF(head!F$48="S275",275,IF(head!F$48="S355",355,IF(head!F$48="S420",420,460))))*AN645*J645/1000</f>
        <v>204.95459394605399</v>
      </c>
      <c r="AP645" s="250" t="str">
        <f t="shared" si="104"/>
        <v>HF SHS 80 x 8</v>
      </c>
    </row>
    <row r="646" spans="1:42">
      <c r="A646" s="230" t="s">
        <v>769</v>
      </c>
      <c r="B646" s="231">
        <f t="shared" si="105"/>
        <v>241.9975704233581</v>
      </c>
      <c r="C646" s="232">
        <v>80</v>
      </c>
      <c r="D646" s="232">
        <v>80</v>
      </c>
      <c r="E646" s="233">
        <v>8</v>
      </c>
      <c r="F646" s="232"/>
      <c r="G646" s="232"/>
      <c r="H646" s="234">
        <v>17.5</v>
      </c>
      <c r="I646" s="235">
        <v>17.899999999999999</v>
      </c>
      <c r="J646" s="235">
        <v>2235</v>
      </c>
      <c r="K646" s="235">
        <v>0.2994</v>
      </c>
      <c r="L646" s="236">
        <v>1893000</v>
      </c>
      <c r="M646" s="222">
        <v>47300</v>
      </c>
      <c r="N646" s="222">
        <v>59500</v>
      </c>
      <c r="O646" s="237">
        <v>29.1</v>
      </c>
      <c r="P646" s="222">
        <v>1893000</v>
      </c>
      <c r="Q646" s="222">
        <v>47300</v>
      </c>
      <c r="R646" s="222">
        <v>59500</v>
      </c>
      <c r="S646" s="235">
        <v>29.1</v>
      </c>
      <c r="T646" s="236">
        <v>3220000</v>
      </c>
      <c r="U646" s="238"/>
      <c r="V646" s="239">
        <v>1</v>
      </c>
      <c r="W646" s="240">
        <v>1</v>
      </c>
      <c r="X646" s="240">
        <v>1</v>
      </c>
      <c r="Y646" s="240">
        <v>1</v>
      </c>
      <c r="Z646" s="240">
        <v>1</v>
      </c>
      <c r="AA646" s="241">
        <v>1</v>
      </c>
      <c r="AB646" s="240">
        <v>1</v>
      </c>
      <c r="AC646" s="240">
        <v>1</v>
      </c>
      <c r="AD646" s="240">
        <v>1</v>
      </c>
      <c r="AE646" s="242">
        <v>1</v>
      </c>
      <c r="AF646" s="243">
        <f t="shared" si="106"/>
        <v>133.95973154362417</v>
      </c>
      <c r="AG646" s="244"/>
      <c r="AH646" s="245"/>
      <c r="AI646" s="246"/>
      <c r="AJ646" s="247" t="str">
        <f>IF(head!$F$48="S460","a0","a")</f>
        <v>a</v>
      </c>
      <c r="AK646" s="247">
        <f t="shared" si="107"/>
        <v>0.21</v>
      </c>
      <c r="AL646" s="248">
        <f>IF(head!F$48="S235",235,IF(head!F$48="S275",275,IF(head!F$48="S355",355,IF(head!F$48="S420",420,460))))^0.5*head!$I$40*1000/(S646*3.1416*210000^0.5)</f>
        <v>1.3172945871644615</v>
      </c>
      <c r="AM646" s="248">
        <f t="shared" si="108"/>
        <v>1.4849484463386631</v>
      </c>
      <c r="AN646" s="248">
        <f t="shared" si="109"/>
        <v>0.4607502887778725</v>
      </c>
      <c r="AO646" s="249">
        <f>IF(head!F$48="S235",235,IF(head!F$48="S275",275,IF(head!F$48="S355",355,IF(head!F$48="S420",420,460))))*AN646*J646/1000</f>
        <v>241.9975704233581</v>
      </c>
      <c r="AP646" s="250" t="str">
        <f t="shared" si="104"/>
        <v>HF SHS 80 x 8,8</v>
      </c>
    </row>
    <row r="647" spans="1:42">
      <c r="A647" s="230" t="s">
        <v>770</v>
      </c>
      <c r="B647" s="231">
        <f t="shared" si="105"/>
        <v>256.69393007543061</v>
      </c>
      <c r="C647" s="232">
        <v>80</v>
      </c>
      <c r="D647" s="232">
        <v>80</v>
      </c>
      <c r="E647" s="233">
        <v>8.8000000000000007</v>
      </c>
      <c r="F647" s="232"/>
      <c r="G647" s="232"/>
      <c r="H647" s="234">
        <v>19</v>
      </c>
      <c r="I647" s="235">
        <v>19.399999999999999</v>
      </c>
      <c r="J647" s="235">
        <v>2423</v>
      </c>
      <c r="K647" s="235">
        <v>0.29730000000000001</v>
      </c>
      <c r="L647" s="236">
        <v>2001000</v>
      </c>
      <c r="M647" s="222">
        <v>50000</v>
      </c>
      <c r="N647" s="222">
        <v>63700</v>
      </c>
      <c r="O647" s="237">
        <v>28.7</v>
      </c>
      <c r="P647" s="222">
        <v>2001000</v>
      </c>
      <c r="Q647" s="222">
        <v>50000</v>
      </c>
      <c r="R647" s="222">
        <v>63700</v>
      </c>
      <c r="S647" s="235">
        <v>28.7</v>
      </c>
      <c r="T647" s="236">
        <v>3445000</v>
      </c>
      <c r="U647" s="238"/>
      <c r="V647" s="239">
        <v>1</v>
      </c>
      <c r="W647" s="240">
        <v>1</v>
      </c>
      <c r="X647" s="240">
        <v>1</v>
      </c>
      <c r="Y647" s="240">
        <v>1</v>
      </c>
      <c r="Z647" s="240">
        <v>1</v>
      </c>
      <c r="AA647" s="241">
        <v>1</v>
      </c>
      <c r="AB647" s="240">
        <v>1</v>
      </c>
      <c r="AC647" s="240">
        <v>1</v>
      </c>
      <c r="AD647" s="240">
        <v>1</v>
      </c>
      <c r="AE647" s="242">
        <v>1</v>
      </c>
      <c r="AF647" s="243">
        <f t="shared" si="106"/>
        <v>122.69913330581925</v>
      </c>
      <c r="AG647" s="244"/>
      <c r="AH647" s="245"/>
      <c r="AI647" s="246"/>
      <c r="AJ647" s="247" t="str">
        <f>IF(head!$F$48="S460","a0","a")</f>
        <v>a</v>
      </c>
      <c r="AK647" s="247">
        <f t="shared" si="107"/>
        <v>0.21</v>
      </c>
      <c r="AL647" s="248">
        <f>IF(head!F$48="S235",235,IF(head!F$48="S275",275,IF(head!F$48="S355",355,IF(head!F$48="S420",420,460))))^0.5*head!$I$40*1000/(S647*3.1416*210000^0.5)</f>
        <v>1.3356540936057781</v>
      </c>
      <c r="AM647" s="248">
        <f t="shared" si="108"/>
        <v>1.5112296087115431</v>
      </c>
      <c r="AN647" s="248">
        <f t="shared" si="109"/>
        <v>0.45081081141793733</v>
      </c>
      <c r="AO647" s="249">
        <f>IF(head!F$48="S235",235,IF(head!F$48="S275",275,IF(head!F$48="S355",355,IF(head!F$48="S420",420,460))))*AN647*J647/1000</f>
        <v>256.69393007543061</v>
      </c>
      <c r="AP647" s="250" t="str">
        <f t="shared" si="104"/>
        <v>HF SHS 90 x 4</v>
      </c>
    </row>
    <row r="648" spans="1:42">
      <c r="A648" s="230" t="s">
        <v>274</v>
      </c>
      <c r="B648" s="231">
        <f t="shared" si="105"/>
        <v>191.38677886023979</v>
      </c>
      <c r="C648" s="232">
        <v>90</v>
      </c>
      <c r="D648" s="232">
        <v>90</v>
      </c>
      <c r="E648" s="233">
        <v>4</v>
      </c>
      <c r="F648" s="232"/>
      <c r="G648" s="232"/>
      <c r="H648" s="234">
        <v>10.7</v>
      </c>
      <c r="I648" s="235">
        <v>10.9</v>
      </c>
      <c r="J648" s="235">
        <v>1359</v>
      </c>
      <c r="K648" s="235">
        <v>0.34970000000000001</v>
      </c>
      <c r="L648" s="236">
        <v>1663000</v>
      </c>
      <c r="M648" s="222">
        <v>37000</v>
      </c>
      <c r="N648" s="222">
        <v>43600</v>
      </c>
      <c r="O648" s="237">
        <v>35</v>
      </c>
      <c r="P648" s="222">
        <v>1663000</v>
      </c>
      <c r="Q648" s="222">
        <v>37000</v>
      </c>
      <c r="R648" s="222">
        <v>43600</v>
      </c>
      <c r="S648" s="235">
        <v>35</v>
      </c>
      <c r="T648" s="236">
        <v>2640000</v>
      </c>
      <c r="U648" s="238"/>
      <c r="V648" s="239">
        <v>1</v>
      </c>
      <c r="W648" s="240">
        <v>1</v>
      </c>
      <c r="X648" s="240">
        <v>1</v>
      </c>
      <c r="Y648" s="240">
        <v>1</v>
      </c>
      <c r="Z648" s="240">
        <v>1</v>
      </c>
      <c r="AA648" s="241">
        <v>1</v>
      </c>
      <c r="AB648" s="240">
        <v>1</v>
      </c>
      <c r="AC648" s="240">
        <v>1</v>
      </c>
      <c r="AD648" s="240">
        <v>1</v>
      </c>
      <c r="AE648" s="242">
        <v>1</v>
      </c>
      <c r="AF648" s="243">
        <f t="shared" si="106"/>
        <v>257.32155997056657</v>
      </c>
      <c r="AG648" s="244"/>
      <c r="AH648" s="245"/>
      <c r="AI648" s="246"/>
      <c r="AJ648" s="247" t="str">
        <f>IF(head!$F$48="S460","a0","a")</f>
        <v>a</v>
      </c>
      <c r="AK648" s="247">
        <f t="shared" si="107"/>
        <v>0.21</v>
      </c>
      <c r="AL648" s="248">
        <f>IF(head!F$48="S235",235,IF(head!F$48="S275",275,IF(head!F$48="S355",355,IF(head!F$48="S420",420,460))))^0.5*head!$I$40*1000/(S648*3.1416*210000^0.5)</f>
        <v>1.095236356756738</v>
      </c>
      <c r="AM648" s="248">
        <f t="shared" si="108"/>
        <v>1.1937711560403439</v>
      </c>
      <c r="AN648" s="248">
        <f t="shared" si="109"/>
        <v>0.59927286603178109</v>
      </c>
      <c r="AO648" s="249">
        <f>IF(head!F$48="S235",235,IF(head!F$48="S275",275,IF(head!F$48="S355",355,IF(head!F$48="S420",420,460))))*AN648*J648/1000</f>
        <v>191.38677886023979</v>
      </c>
      <c r="AP648" s="250" t="str">
        <f t="shared" si="104"/>
        <v>HF SHS 90 x 5</v>
      </c>
    </row>
    <row r="649" spans="1:42">
      <c r="A649" s="230" t="s">
        <v>771</v>
      </c>
      <c r="B649" s="231">
        <f t="shared" si="105"/>
        <v>231.34301380702948</v>
      </c>
      <c r="C649" s="232">
        <v>90</v>
      </c>
      <c r="D649" s="232">
        <v>90</v>
      </c>
      <c r="E649" s="233">
        <v>5</v>
      </c>
      <c r="F649" s="232"/>
      <c r="G649" s="232"/>
      <c r="H649" s="234">
        <v>13.1</v>
      </c>
      <c r="I649" s="235">
        <v>13.4</v>
      </c>
      <c r="J649" s="235">
        <v>1673</v>
      </c>
      <c r="K649" s="235">
        <v>0.34710000000000002</v>
      </c>
      <c r="L649" s="236">
        <v>1996000</v>
      </c>
      <c r="M649" s="222">
        <v>44400</v>
      </c>
      <c r="N649" s="222">
        <v>53000</v>
      </c>
      <c r="O649" s="237">
        <v>34.5</v>
      </c>
      <c r="P649" s="222">
        <v>1996000</v>
      </c>
      <c r="Q649" s="222">
        <v>44400</v>
      </c>
      <c r="R649" s="222">
        <v>53000</v>
      </c>
      <c r="S649" s="235">
        <v>34.5</v>
      </c>
      <c r="T649" s="236">
        <v>3214000</v>
      </c>
      <c r="U649" s="238"/>
      <c r="V649" s="239">
        <v>1</v>
      </c>
      <c r="W649" s="240">
        <v>1</v>
      </c>
      <c r="X649" s="240">
        <v>1</v>
      </c>
      <c r="Y649" s="240">
        <v>1</v>
      </c>
      <c r="Z649" s="240">
        <v>1</v>
      </c>
      <c r="AA649" s="241">
        <v>1</v>
      </c>
      <c r="AB649" s="240">
        <v>1</v>
      </c>
      <c r="AC649" s="240">
        <v>1</v>
      </c>
      <c r="AD649" s="240">
        <v>1</v>
      </c>
      <c r="AE649" s="242">
        <v>1</v>
      </c>
      <c r="AF649" s="243">
        <f t="shared" si="106"/>
        <v>207.47160789001796</v>
      </c>
      <c r="AG649" s="244"/>
      <c r="AH649" s="245"/>
      <c r="AI649" s="246"/>
      <c r="AJ649" s="247" t="str">
        <f>IF(head!$F$48="S460","a0","a")</f>
        <v>a</v>
      </c>
      <c r="AK649" s="247">
        <f t="shared" si="107"/>
        <v>0.21</v>
      </c>
      <c r="AL649" s="248">
        <f>IF(head!F$48="S235",235,IF(head!F$48="S275",275,IF(head!F$48="S355",355,IF(head!F$48="S420",420,460))))^0.5*head!$I$40*1000/(S649*3.1416*210000^0.5)</f>
        <v>1.1111093474343718</v>
      </c>
      <c r="AM649" s="248">
        <f t="shared" si="108"/>
        <v>1.2129484724586268</v>
      </c>
      <c r="AN649" s="248">
        <f t="shared" si="109"/>
        <v>0.58842699140804389</v>
      </c>
      <c r="AO649" s="249">
        <f>IF(head!F$48="S235",235,IF(head!F$48="S275",275,IF(head!F$48="S355",355,IF(head!F$48="S420",420,460))))*AN649*J649/1000</f>
        <v>231.34301380702948</v>
      </c>
      <c r="AP649" s="250" t="str">
        <f t="shared" si="104"/>
        <v>HF SHS 90 x 6,3</v>
      </c>
    </row>
    <row r="650" spans="1:42">
      <c r="A650" s="230" t="s">
        <v>772</v>
      </c>
      <c r="B650" s="231">
        <f t="shared" si="105"/>
        <v>280.45590567045804</v>
      </c>
      <c r="C650" s="232">
        <v>90</v>
      </c>
      <c r="D650" s="232">
        <v>90</v>
      </c>
      <c r="E650" s="233">
        <v>6.3</v>
      </c>
      <c r="F650" s="232"/>
      <c r="G650" s="232"/>
      <c r="H650" s="234">
        <v>16.2</v>
      </c>
      <c r="I650" s="235">
        <v>16.5</v>
      </c>
      <c r="J650" s="235">
        <v>2067</v>
      </c>
      <c r="K650" s="235">
        <v>0.34379999999999999</v>
      </c>
      <c r="L650" s="236">
        <v>2383000</v>
      </c>
      <c r="M650" s="222">
        <v>53000</v>
      </c>
      <c r="N650" s="222">
        <v>64300</v>
      </c>
      <c r="O650" s="237">
        <v>34</v>
      </c>
      <c r="P650" s="222">
        <v>2383000</v>
      </c>
      <c r="Q650" s="222">
        <v>53000</v>
      </c>
      <c r="R650" s="222">
        <v>64300</v>
      </c>
      <c r="S650" s="235">
        <v>34</v>
      </c>
      <c r="T650" s="236">
        <v>3907000</v>
      </c>
      <c r="U650" s="238"/>
      <c r="V650" s="239">
        <v>1</v>
      </c>
      <c r="W650" s="240">
        <v>1</v>
      </c>
      <c r="X650" s="240">
        <v>1</v>
      </c>
      <c r="Y650" s="240">
        <v>1</v>
      </c>
      <c r="Z650" s="240">
        <v>1</v>
      </c>
      <c r="AA650" s="241">
        <v>1</v>
      </c>
      <c r="AB650" s="240">
        <v>1</v>
      </c>
      <c r="AC650" s="240">
        <v>1</v>
      </c>
      <c r="AD650" s="240">
        <v>1</v>
      </c>
      <c r="AE650" s="242">
        <v>1</v>
      </c>
      <c r="AF650" s="243">
        <f t="shared" si="106"/>
        <v>166.32801161103049</v>
      </c>
      <c r="AG650" s="244"/>
      <c r="AH650" s="245"/>
      <c r="AI650" s="246"/>
      <c r="AJ650" s="247" t="str">
        <f>IF(head!$F$48="S460","a0","a")</f>
        <v>a</v>
      </c>
      <c r="AK650" s="247">
        <f t="shared" si="107"/>
        <v>0.21</v>
      </c>
      <c r="AL650" s="248">
        <f>IF(head!F$48="S235",235,IF(head!F$48="S275",275,IF(head!F$48="S355",355,IF(head!F$48="S420",420,460))))^0.5*head!$I$40*1000/(S650*3.1416*210000^0.5)</f>
        <v>1.127449190778995</v>
      </c>
      <c r="AM650" s="248">
        <f t="shared" si="108"/>
        <v>1.2329530039258998</v>
      </c>
      <c r="AN650" s="248">
        <f t="shared" si="109"/>
        <v>0.57737270722386858</v>
      </c>
      <c r="AO650" s="249">
        <f>IF(head!F$48="S235",235,IF(head!F$48="S275",275,IF(head!F$48="S355",355,IF(head!F$48="S420",420,460))))*AN650*J650/1000</f>
        <v>280.45590567045804</v>
      </c>
      <c r="AP650" s="250" t="str">
        <f t="shared" si="104"/>
        <v>HF SHS 90 x 7,1</v>
      </c>
    </row>
    <row r="651" spans="1:42">
      <c r="A651" s="230" t="s">
        <v>773</v>
      </c>
      <c r="B651" s="231">
        <f t="shared" si="105"/>
        <v>307.21311006763369</v>
      </c>
      <c r="C651" s="232">
        <v>90</v>
      </c>
      <c r="D651" s="232">
        <v>90</v>
      </c>
      <c r="E651" s="233">
        <v>7.1</v>
      </c>
      <c r="F651" s="232"/>
      <c r="G651" s="232"/>
      <c r="H651" s="234">
        <v>18.100000000000001</v>
      </c>
      <c r="I651" s="235">
        <v>18.399999999999999</v>
      </c>
      <c r="J651" s="235">
        <v>2300</v>
      </c>
      <c r="K651" s="235">
        <v>0.3417</v>
      </c>
      <c r="L651" s="236">
        <v>2596000</v>
      </c>
      <c r="M651" s="222">
        <v>57700</v>
      </c>
      <c r="N651" s="222">
        <v>70800</v>
      </c>
      <c r="O651" s="237">
        <v>33.6</v>
      </c>
      <c r="P651" s="222">
        <v>2596000</v>
      </c>
      <c r="Q651" s="222">
        <v>57700</v>
      </c>
      <c r="R651" s="222">
        <v>70800</v>
      </c>
      <c r="S651" s="235">
        <v>33.6</v>
      </c>
      <c r="T651" s="236">
        <v>4305000</v>
      </c>
      <c r="U651" s="238"/>
      <c r="V651" s="239">
        <v>1</v>
      </c>
      <c r="W651" s="240">
        <v>1</v>
      </c>
      <c r="X651" s="240">
        <v>1</v>
      </c>
      <c r="Y651" s="240">
        <v>1</v>
      </c>
      <c r="Z651" s="240">
        <v>1</v>
      </c>
      <c r="AA651" s="241">
        <v>1</v>
      </c>
      <c r="AB651" s="240">
        <v>1</v>
      </c>
      <c r="AC651" s="240">
        <v>1</v>
      </c>
      <c r="AD651" s="240">
        <v>1</v>
      </c>
      <c r="AE651" s="242">
        <v>1</v>
      </c>
      <c r="AF651" s="243">
        <f t="shared" si="106"/>
        <v>148.56521739130434</v>
      </c>
      <c r="AG651" s="244"/>
      <c r="AH651" s="245"/>
      <c r="AI651" s="246"/>
      <c r="AJ651" s="247" t="str">
        <f>IF(head!$F$48="S460","a0","a")</f>
        <v>a</v>
      </c>
      <c r="AK651" s="247">
        <f t="shared" si="107"/>
        <v>0.21</v>
      </c>
      <c r="AL651" s="248">
        <f>IF(head!F$48="S235",235,IF(head!F$48="S275",275,IF(head!F$48="S355",355,IF(head!F$48="S420",420,460))))^0.5*head!$I$40*1000/(S651*3.1416*210000^0.5)</f>
        <v>1.1408712049549354</v>
      </c>
      <c r="AM651" s="248">
        <f t="shared" si="108"/>
        <v>1.2495850296679314</v>
      </c>
      <c r="AN651" s="248">
        <f t="shared" si="109"/>
        <v>0.56838688264132042</v>
      </c>
      <c r="AO651" s="249">
        <f>IF(head!F$48="S235",235,IF(head!F$48="S275",275,IF(head!F$48="S355",355,IF(head!F$48="S420",420,460))))*AN651*J651/1000</f>
        <v>307.21311006763369</v>
      </c>
      <c r="AP651" s="250" t="str">
        <f t="shared" si="104"/>
        <v>HF SHS 90 x 8</v>
      </c>
    </row>
    <row r="652" spans="1:42">
      <c r="A652" s="230" t="s">
        <v>774</v>
      </c>
      <c r="B652" s="231">
        <f t="shared" si="105"/>
        <v>335.80646259912879</v>
      </c>
      <c r="C652" s="232">
        <v>90</v>
      </c>
      <c r="D652" s="232">
        <v>90</v>
      </c>
      <c r="E652" s="233">
        <v>8</v>
      </c>
      <c r="F652" s="232"/>
      <c r="G652" s="232"/>
      <c r="H652" s="234">
        <v>20.100000000000001</v>
      </c>
      <c r="I652" s="235">
        <v>20.399999999999999</v>
      </c>
      <c r="J652" s="235">
        <v>2555</v>
      </c>
      <c r="K652" s="235">
        <v>0.33939999999999998</v>
      </c>
      <c r="L652" s="236">
        <v>2815000</v>
      </c>
      <c r="M652" s="222">
        <v>62600</v>
      </c>
      <c r="N652" s="222">
        <v>77600</v>
      </c>
      <c r="O652" s="237">
        <v>33.200000000000003</v>
      </c>
      <c r="P652" s="222">
        <v>2815000</v>
      </c>
      <c r="Q652" s="222">
        <v>62600</v>
      </c>
      <c r="R652" s="222">
        <v>77600</v>
      </c>
      <c r="S652" s="235">
        <v>33.200000000000003</v>
      </c>
      <c r="T652" s="236">
        <v>4725000</v>
      </c>
      <c r="U652" s="238"/>
      <c r="V652" s="239">
        <v>1</v>
      </c>
      <c r="W652" s="240">
        <v>1</v>
      </c>
      <c r="X652" s="240">
        <v>1</v>
      </c>
      <c r="Y652" s="240">
        <v>1</v>
      </c>
      <c r="Z652" s="240">
        <v>1</v>
      </c>
      <c r="AA652" s="241">
        <v>1</v>
      </c>
      <c r="AB652" s="240">
        <v>1</v>
      </c>
      <c r="AC652" s="240">
        <v>1</v>
      </c>
      <c r="AD652" s="240">
        <v>1</v>
      </c>
      <c r="AE652" s="242">
        <v>1</v>
      </c>
      <c r="AF652" s="243">
        <f t="shared" si="106"/>
        <v>132.83757338551857</v>
      </c>
      <c r="AG652" s="244"/>
      <c r="AH652" s="245"/>
      <c r="AI652" s="246"/>
      <c r="AJ652" s="247" t="str">
        <f>IF(head!$F$48="S460","a0","a")</f>
        <v>a</v>
      </c>
      <c r="AK652" s="247">
        <f t="shared" si="107"/>
        <v>0.21</v>
      </c>
      <c r="AL652" s="248">
        <f>IF(head!F$48="S235",235,IF(head!F$48="S275",275,IF(head!F$48="S355",355,IF(head!F$48="S420",420,460))))^0.5*head!$I$40*1000/(S652*3.1416*210000^0.5)</f>
        <v>1.1546166411592116</v>
      </c>
      <c r="AM652" s="248">
        <f t="shared" si="108"/>
        <v>1.266804541342607</v>
      </c>
      <c r="AN652" s="248">
        <f t="shared" si="109"/>
        <v>0.55928128009181621</v>
      </c>
      <c r="AO652" s="249">
        <f>IF(head!F$48="S235",235,IF(head!F$48="S275",275,IF(head!F$48="S355",355,IF(head!F$48="S420",420,460))))*AN652*J652/1000</f>
        <v>335.80646259912879</v>
      </c>
      <c r="AP652" s="250" t="str">
        <f t="shared" si="104"/>
        <v>HF SHS 90 x 8,8</v>
      </c>
    </row>
    <row r="653" spans="1:42">
      <c r="A653" s="230" t="s">
        <v>775</v>
      </c>
      <c r="B653" s="231">
        <f t="shared" si="105"/>
        <v>358.7095421500909</v>
      </c>
      <c r="C653" s="232">
        <v>90</v>
      </c>
      <c r="D653" s="232">
        <v>90</v>
      </c>
      <c r="E653" s="233">
        <v>8.8000000000000007</v>
      </c>
      <c r="F653" s="232"/>
      <c r="G653" s="232"/>
      <c r="H653" s="234">
        <v>21.8</v>
      </c>
      <c r="I653" s="235">
        <v>22.2</v>
      </c>
      <c r="J653" s="235">
        <v>2775</v>
      </c>
      <c r="K653" s="235">
        <v>0.33729999999999999</v>
      </c>
      <c r="L653" s="236">
        <v>2991000</v>
      </c>
      <c r="M653" s="222">
        <v>66500</v>
      </c>
      <c r="N653" s="222">
        <v>83400</v>
      </c>
      <c r="O653" s="237">
        <v>32.799999999999997</v>
      </c>
      <c r="P653" s="222">
        <v>2991000</v>
      </c>
      <c r="Q653" s="222">
        <v>66500</v>
      </c>
      <c r="R653" s="222">
        <v>83400</v>
      </c>
      <c r="S653" s="235">
        <v>32.799999999999997</v>
      </c>
      <c r="T653" s="236">
        <v>5074000</v>
      </c>
      <c r="U653" s="238"/>
      <c r="V653" s="239">
        <v>1</v>
      </c>
      <c r="W653" s="240">
        <v>1</v>
      </c>
      <c r="X653" s="240">
        <v>1</v>
      </c>
      <c r="Y653" s="240">
        <v>1</v>
      </c>
      <c r="Z653" s="240">
        <v>1</v>
      </c>
      <c r="AA653" s="241">
        <v>1</v>
      </c>
      <c r="AB653" s="240">
        <v>1</v>
      </c>
      <c r="AC653" s="240">
        <v>1</v>
      </c>
      <c r="AD653" s="240">
        <v>1</v>
      </c>
      <c r="AE653" s="242">
        <v>1</v>
      </c>
      <c r="AF653" s="243">
        <f t="shared" si="106"/>
        <v>121.54954954954954</v>
      </c>
      <c r="AG653" s="244"/>
      <c r="AH653" s="245"/>
      <c r="AI653" s="246"/>
      <c r="AJ653" s="247" t="str">
        <f>IF(head!$F$48="S460","a0","a")</f>
        <v>a</v>
      </c>
      <c r="AK653" s="247">
        <f t="shared" si="107"/>
        <v>0.21</v>
      </c>
      <c r="AL653" s="248">
        <f>IF(head!F$48="S235",235,IF(head!F$48="S275",275,IF(head!F$48="S355",355,IF(head!F$48="S420",420,460))))^0.5*head!$I$40*1000/(S653*3.1416*210000^0.5)</f>
        <v>1.1686973319050558</v>
      </c>
      <c r="AM653" s="248">
        <f t="shared" si="108"/>
        <v>1.284639946651029</v>
      </c>
      <c r="AN653" s="248">
        <f t="shared" si="109"/>
        <v>0.55006255265492188</v>
      </c>
      <c r="AO653" s="249">
        <f>IF(head!F$48="S235",235,IF(head!F$48="S275",275,IF(head!F$48="S355",355,IF(head!F$48="S420",420,460))))*AN653*J653/1000</f>
        <v>358.7095421500909</v>
      </c>
      <c r="AP653" s="250" t="str">
        <f t="shared" si="104"/>
        <v>HF SHS 100 x 4</v>
      </c>
    </row>
    <row r="654" spans="1:42">
      <c r="A654" s="230" t="s">
        <v>275</v>
      </c>
      <c r="B654" s="231">
        <f t="shared" si="105"/>
        <v>242.47914971804045</v>
      </c>
      <c r="C654" s="232">
        <v>100</v>
      </c>
      <c r="D654" s="232">
        <v>100</v>
      </c>
      <c r="E654" s="233">
        <v>4</v>
      </c>
      <c r="F654" s="232"/>
      <c r="G654" s="232"/>
      <c r="H654" s="234">
        <v>11.9</v>
      </c>
      <c r="I654" s="235">
        <v>12.2</v>
      </c>
      <c r="J654" s="235">
        <v>1519</v>
      </c>
      <c r="K654" s="235">
        <v>0.38969999999999999</v>
      </c>
      <c r="L654" s="236">
        <v>2318000</v>
      </c>
      <c r="M654" s="222">
        <v>46400</v>
      </c>
      <c r="N654" s="222">
        <v>54400</v>
      </c>
      <c r="O654" s="237">
        <v>39.1</v>
      </c>
      <c r="P654" s="222">
        <v>2318000</v>
      </c>
      <c r="Q654" s="222">
        <v>46400</v>
      </c>
      <c r="R654" s="222">
        <v>54400</v>
      </c>
      <c r="S654" s="235">
        <v>39.1</v>
      </c>
      <c r="T654" s="236">
        <v>3660000</v>
      </c>
      <c r="U654" s="238"/>
      <c r="V654" s="239">
        <v>1</v>
      </c>
      <c r="W654" s="240">
        <v>1</v>
      </c>
      <c r="X654" s="240">
        <v>1</v>
      </c>
      <c r="Y654" s="240">
        <v>1</v>
      </c>
      <c r="Z654" s="240">
        <v>1</v>
      </c>
      <c r="AA654" s="241">
        <v>1</v>
      </c>
      <c r="AB654" s="240">
        <v>1</v>
      </c>
      <c r="AC654" s="240">
        <v>1</v>
      </c>
      <c r="AD654" s="240">
        <v>2</v>
      </c>
      <c r="AE654" s="242">
        <v>2</v>
      </c>
      <c r="AF654" s="243">
        <f t="shared" si="106"/>
        <v>256.55036208031601</v>
      </c>
      <c r="AG654" s="244"/>
      <c r="AH654" s="245"/>
      <c r="AI654" s="246"/>
      <c r="AJ654" s="247" t="str">
        <f>IF(head!$F$48="S460","a0","a")</f>
        <v>a</v>
      </c>
      <c r="AK654" s="247">
        <f t="shared" si="107"/>
        <v>0.21</v>
      </c>
      <c r="AL654" s="248">
        <f>IF(head!F$48="S235",235,IF(head!F$48="S275",275,IF(head!F$48="S355",355,IF(head!F$48="S420",420,460))))^0.5*head!$I$40*1000/(S654*3.1416*210000^0.5)</f>
        <v>0.98039060067738693</v>
      </c>
      <c r="AM654" s="248">
        <f t="shared" si="108"/>
        <v>1.0625238780194093</v>
      </c>
      <c r="AN654" s="248">
        <f t="shared" si="109"/>
        <v>0.67927990060101262</v>
      </c>
      <c r="AO654" s="249">
        <f>IF(head!F$48="S235",235,IF(head!F$48="S275",275,IF(head!F$48="S355",355,IF(head!F$48="S420",420,460))))*AN654*J654/1000</f>
        <v>242.47914971804045</v>
      </c>
      <c r="AP654" s="250" t="str">
        <f t="shared" si="104"/>
        <v>HF SHS 100 x 5</v>
      </c>
    </row>
    <row r="655" spans="1:42">
      <c r="A655" s="230" t="s">
        <v>276</v>
      </c>
      <c r="B655" s="231">
        <f t="shared" si="105"/>
        <v>295.09314710014576</v>
      </c>
      <c r="C655" s="232">
        <v>100</v>
      </c>
      <c r="D655" s="232">
        <v>100</v>
      </c>
      <c r="E655" s="233">
        <v>5</v>
      </c>
      <c r="F655" s="232"/>
      <c r="G655" s="232"/>
      <c r="H655" s="234">
        <v>14.7</v>
      </c>
      <c r="I655" s="235">
        <v>15</v>
      </c>
      <c r="J655" s="235">
        <v>1873</v>
      </c>
      <c r="K655" s="235">
        <v>0.3871</v>
      </c>
      <c r="L655" s="236">
        <v>2794000</v>
      </c>
      <c r="M655" s="222">
        <v>55900</v>
      </c>
      <c r="N655" s="222">
        <v>66400</v>
      </c>
      <c r="O655" s="237">
        <v>38.6</v>
      </c>
      <c r="P655" s="222">
        <v>2794000</v>
      </c>
      <c r="Q655" s="222">
        <v>55900</v>
      </c>
      <c r="R655" s="222">
        <v>66400</v>
      </c>
      <c r="S655" s="235">
        <v>38.6</v>
      </c>
      <c r="T655" s="236">
        <v>4468000</v>
      </c>
      <c r="U655" s="238"/>
      <c r="V655" s="239">
        <v>1</v>
      </c>
      <c r="W655" s="240">
        <v>1</v>
      </c>
      <c r="X655" s="240">
        <v>1</v>
      </c>
      <c r="Y655" s="240">
        <v>1</v>
      </c>
      <c r="Z655" s="240">
        <v>1</v>
      </c>
      <c r="AA655" s="241">
        <v>1</v>
      </c>
      <c r="AB655" s="240">
        <v>1</v>
      </c>
      <c r="AC655" s="240">
        <v>1</v>
      </c>
      <c r="AD655" s="240">
        <v>1</v>
      </c>
      <c r="AE655" s="242">
        <v>1</v>
      </c>
      <c r="AF655" s="243">
        <f t="shared" si="106"/>
        <v>206.67378537106248</v>
      </c>
      <c r="AG655" s="244"/>
      <c r="AH655" s="245"/>
      <c r="AI655" s="246"/>
      <c r="AJ655" s="247" t="str">
        <f>IF(head!$F$48="S460","a0","a")</f>
        <v>a</v>
      </c>
      <c r="AK655" s="247">
        <f t="shared" si="107"/>
        <v>0.21</v>
      </c>
      <c r="AL655" s="248">
        <f>IF(head!F$48="S235",235,IF(head!F$48="S275",275,IF(head!F$48="S355",355,IF(head!F$48="S420",420,460))))^0.5*head!$I$40*1000/(S655*3.1416*210000^0.5)</f>
        <v>0.9930899607897884</v>
      </c>
      <c r="AM655" s="248">
        <f t="shared" si="108"/>
        <v>1.0763882809936596</v>
      </c>
      <c r="AN655" s="248">
        <f t="shared" si="109"/>
        <v>0.6704300691805064</v>
      </c>
      <c r="AO655" s="249">
        <f>IF(head!F$48="S235",235,IF(head!F$48="S275",275,IF(head!F$48="S355",355,IF(head!F$48="S420",420,460))))*AN655*J655/1000</f>
        <v>295.09314710014576</v>
      </c>
      <c r="AP655" s="250" t="str">
        <f t="shared" si="104"/>
        <v>HF SHS 100 x 6,3</v>
      </c>
    </row>
    <row r="656" spans="1:42">
      <c r="A656" s="230" t="s">
        <v>776</v>
      </c>
      <c r="B656" s="231">
        <f t="shared" si="105"/>
        <v>359.38727070758335</v>
      </c>
      <c r="C656" s="232">
        <v>100</v>
      </c>
      <c r="D656" s="232">
        <v>100</v>
      </c>
      <c r="E656" s="233">
        <v>6.3</v>
      </c>
      <c r="F656" s="232"/>
      <c r="G656" s="232"/>
      <c r="H656" s="234">
        <v>18.2</v>
      </c>
      <c r="I656" s="235">
        <v>18.5</v>
      </c>
      <c r="J656" s="235">
        <v>2319</v>
      </c>
      <c r="K656" s="235">
        <v>0.38379999999999997</v>
      </c>
      <c r="L656" s="236">
        <v>3356000</v>
      </c>
      <c r="M656" s="222">
        <v>67100</v>
      </c>
      <c r="N656" s="222">
        <v>80900</v>
      </c>
      <c r="O656" s="237">
        <v>38</v>
      </c>
      <c r="P656" s="222">
        <v>3356000</v>
      </c>
      <c r="Q656" s="222">
        <v>67100</v>
      </c>
      <c r="R656" s="222">
        <v>80900</v>
      </c>
      <c r="S656" s="235">
        <v>38</v>
      </c>
      <c r="T656" s="236">
        <v>5454000</v>
      </c>
      <c r="U656" s="238"/>
      <c r="V656" s="239">
        <v>1</v>
      </c>
      <c r="W656" s="240">
        <v>1</v>
      </c>
      <c r="X656" s="240">
        <v>1</v>
      </c>
      <c r="Y656" s="240">
        <v>1</v>
      </c>
      <c r="Z656" s="240">
        <v>1</v>
      </c>
      <c r="AA656" s="241">
        <v>1</v>
      </c>
      <c r="AB656" s="240">
        <v>1</v>
      </c>
      <c r="AC656" s="240">
        <v>1</v>
      </c>
      <c r="AD656" s="240">
        <v>1</v>
      </c>
      <c r="AE656" s="242">
        <v>1</v>
      </c>
      <c r="AF656" s="243">
        <f t="shared" si="106"/>
        <v>165.50237171194479</v>
      </c>
      <c r="AG656" s="244"/>
      <c r="AH656" s="245"/>
      <c r="AI656" s="246"/>
      <c r="AJ656" s="247" t="str">
        <f>IF(head!$F$48="S460","a0","a")</f>
        <v>a</v>
      </c>
      <c r="AK656" s="247">
        <f t="shared" si="107"/>
        <v>0.21</v>
      </c>
      <c r="AL656" s="248">
        <f>IF(head!F$48="S235",235,IF(head!F$48="S275",275,IF(head!F$48="S355",355,IF(head!F$48="S420",420,460))))^0.5*head!$I$40*1000/(S656*3.1416*210000^0.5)</f>
        <v>1.0087703285917324</v>
      </c>
      <c r="AM656" s="248">
        <f t="shared" si="108"/>
        <v>1.0937296724256678</v>
      </c>
      <c r="AN656" s="248">
        <f t="shared" si="109"/>
        <v>0.65946853597494026</v>
      </c>
      <c r="AO656" s="249">
        <f>IF(head!F$48="S235",235,IF(head!F$48="S275",275,IF(head!F$48="S355",355,IF(head!F$48="S420",420,460))))*AN656*J656/1000</f>
        <v>359.38727070758335</v>
      </c>
      <c r="AP656" s="250" t="str">
        <f t="shared" si="104"/>
        <v>HF SHS 100 x 8</v>
      </c>
    </row>
    <row r="657" spans="1:42">
      <c r="A657" s="230" t="s">
        <v>777</v>
      </c>
      <c r="B657" s="231">
        <f t="shared" si="105"/>
        <v>436.59793711926841</v>
      </c>
      <c r="C657" s="232">
        <v>100</v>
      </c>
      <c r="D657" s="232">
        <v>100</v>
      </c>
      <c r="E657" s="233">
        <v>8</v>
      </c>
      <c r="F657" s="232"/>
      <c r="G657" s="232"/>
      <c r="H657" s="234">
        <v>22.6</v>
      </c>
      <c r="I657" s="235">
        <v>23</v>
      </c>
      <c r="J657" s="235">
        <v>2875</v>
      </c>
      <c r="K657" s="235">
        <v>0.37940000000000002</v>
      </c>
      <c r="L657" s="236">
        <v>3996000</v>
      </c>
      <c r="M657" s="222">
        <v>79900</v>
      </c>
      <c r="N657" s="222">
        <v>98200</v>
      </c>
      <c r="O657" s="237">
        <v>37.299999999999997</v>
      </c>
      <c r="P657" s="222">
        <v>3996000</v>
      </c>
      <c r="Q657" s="222">
        <v>79900</v>
      </c>
      <c r="R657" s="222">
        <v>98200</v>
      </c>
      <c r="S657" s="235">
        <v>37.299999999999997</v>
      </c>
      <c r="T657" s="236">
        <v>6634000</v>
      </c>
      <c r="U657" s="238"/>
      <c r="V657" s="239">
        <v>1</v>
      </c>
      <c r="W657" s="240">
        <v>1</v>
      </c>
      <c r="X657" s="240">
        <v>1</v>
      </c>
      <c r="Y657" s="240">
        <v>1</v>
      </c>
      <c r="Z657" s="240">
        <v>1</v>
      </c>
      <c r="AA657" s="241">
        <v>1</v>
      </c>
      <c r="AB657" s="240">
        <v>1</v>
      </c>
      <c r="AC657" s="240">
        <v>1</v>
      </c>
      <c r="AD657" s="240">
        <v>1</v>
      </c>
      <c r="AE657" s="242">
        <v>1</v>
      </c>
      <c r="AF657" s="243">
        <f t="shared" si="106"/>
        <v>131.96521739130435</v>
      </c>
      <c r="AG657" s="244"/>
      <c r="AH657" s="245"/>
      <c r="AI657" s="246"/>
      <c r="AJ657" s="247" t="str">
        <f>IF(head!$F$48="S460","a0","a")</f>
        <v>a</v>
      </c>
      <c r="AK657" s="247">
        <f t="shared" si="107"/>
        <v>0.21</v>
      </c>
      <c r="AL657" s="248">
        <f>IF(head!F$48="S235",235,IF(head!F$48="S275",275,IF(head!F$48="S355",355,IF(head!F$48="S420",420,460))))^0.5*head!$I$40*1000/(S657*3.1416*210000^0.5)</f>
        <v>1.0277016752409072</v>
      </c>
      <c r="AM657" s="248">
        <f t="shared" si="108"/>
        <v>1.1149940425467788</v>
      </c>
      <c r="AN657" s="248">
        <f t="shared" si="109"/>
        <v>0.64621341294248791</v>
      </c>
      <c r="AO657" s="249">
        <f>IF(head!F$48="S235",235,IF(head!F$48="S275",275,IF(head!F$48="S355",355,IF(head!F$48="S420",420,460))))*AN657*J657/1000</f>
        <v>436.59793711926841</v>
      </c>
      <c r="AP657" s="250" t="str">
        <f t="shared" si="104"/>
        <v>HF SHS 100 x 10</v>
      </c>
    </row>
    <row r="658" spans="1:42">
      <c r="A658" s="230" t="s">
        <v>778</v>
      </c>
      <c r="B658" s="231">
        <f t="shared" si="105"/>
        <v>515.86485704746065</v>
      </c>
      <c r="C658" s="232">
        <v>100</v>
      </c>
      <c r="D658" s="232">
        <v>100</v>
      </c>
      <c r="E658" s="233">
        <v>10</v>
      </c>
      <c r="F658" s="232"/>
      <c r="G658" s="232"/>
      <c r="H658" s="234">
        <v>27.4</v>
      </c>
      <c r="I658" s="235">
        <v>27.9</v>
      </c>
      <c r="J658" s="235">
        <v>3493</v>
      </c>
      <c r="K658" s="235">
        <v>0.37419999999999998</v>
      </c>
      <c r="L658" s="236">
        <v>4621000</v>
      </c>
      <c r="M658" s="222">
        <v>92400</v>
      </c>
      <c r="N658" s="222">
        <v>116200</v>
      </c>
      <c r="O658" s="237">
        <v>36.4</v>
      </c>
      <c r="P658" s="222">
        <v>4621000</v>
      </c>
      <c r="Q658" s="222">
        <v>92400</v>
      </c>
      <c r="R658" s="222">
        <v>116200</v>
      </c>
      <c r="S658" s="235">
        <v>36.4</v>
      </c>
      <c r="T658" s="236">
        <v>7862000</v>
      </c>
      <c r="U658" s="238"/>
      <c r="V658" s="239">
        <v>1</v>
      </c>
      <c r="W658" s="240">
        <v>1</v>
      </c>
      <c r="X658" s="240">
        <v>1</v>
      </c>
      <c r="Y658" s="240">
        <v>1</v>
      </c>
      <c r="Z658" s="240">
        <v>1</v>
      </c>
      <c r="AA658" s="241">
        <v>1</v>
      </c>
      <c r="AB658" s="240">
        <v>1</v>
      </c>
      <c r="AC658" s="240">
        <v>1</v>
      </c>
      <c r="AD658" s="240">
        <v>1</v>
      </c>
      <c r="AE658" s="242">
        <v>1</v>
      </c>
      <c r="AF658" s="243">
        <f t="shared" si="106"/>
        <v>107.12854279988548</v>
      </c>
      <c r="AG658" s="244"/>
      <c r="AH658" s="245"/>
      <c r="AI658" s="246"/>
      <c r="AJ658" s="247" t="str">
        <f>IF(head!$F$48="S460","a0","a")</f>
        <v>a</v>
      </c>
      <c r="AK658" s="247">
        <f t="shared" si="107"/>
        <v>0.21</v>
      </c>
      <c r="AL658" s="248">
        <f>IF(head!F$48="S235",235,IF(head!F$48="S275",275,IF(head!F$48="S355",355,IF(head!F$48="S420",420,460))))^0.5*head!$I$40*1000/(S658*3.1416*210000^0.5)</f>
        <v>1.0531118814968636</v>
      </c>
      <c r="AM658" s="248">
        <f t="shared" si="108"/>
        <v>1.1440990650321028</v>
      </c>
      <c r="AN658" s="248">
        <f t="shared" si="109"/>
        <v>0.62844821198318912</v>
      </c>
      <c r="AO658" s="249">
        <f>IF(head!F$48="S235",235,IF(head!F$48="S275",275,IF(head!F$48="S355",355,IF(head!F$48="S420",420,460))))*AN658*J658/1000</f>
        <v>515.86485704746065</v>
      </c>
      <c r="AP658" s="250" t="str">
        <f t="shared" si="104"/>
        <v>HF SHS 100 x 12,5</v>
      </c>
    </row>
    <row r="659" spans="1:42">
      <c r="A659" s="230" t="s">
        <v>779</v>
      </c>
      <c r="B659" s="231">
        <f t="shared" si="105"/>
        <v>596.69717651147369</v>
      </c>
      <c r="C659" s="232">
        <v>100</v>
      </c>
      <c r="D659" s="232">
        <v>100</v>
      </c>
      <c r="E659" s="233">
        <v>12.5</v>
      </c>
      <c r="F659" s="232"/>
      <c r="G659" s="232"/>
      <c r="H659" s="234">
        <v>33</v>
      </c>
      <c r="I659" s="235">
        <v>33.700000000000003</v>
      </c>
      <c r="J659" s="235">
        <v>4207</v>
      </c>
      <c r="K659" s="235">
        <v>0.36780000000000002</v>
      </c>
      <c r="L659" s="236">
        <v>5222000</v>
      </c>
      <c r="M659" s="222">
        <v>104400</v>
      </c>
      <c r="N659" s="222">
        <v>135400</v>
      </c>
      <c r="O659" s="237">
        <v>35.200000000000003</v>
      </c>
      <c r="P659" s="222">
        <v>5222000</v>
      </c>
      <c r="Q659" s="222">
        <v>104400</v>
      </c>
      <c r="R659" s="222">
        <v>135400</v>
      </c>
      <c r="S659" s="235">
        <v>35.200000000000003</v>
      </c>
      <c r="T659" s="236">
        <v>9151000</v>
      </c>
      <c r="U659" s="238"/>
      <c r="V659" s="239">
        <v>1</v>
      </c>
      <c r="W659" s="240">
        <v>1</v>
      </c>
      <c r="X659" s="240">
        <v>1</v>
      </c>
      <c r="Y659" s="240">
        <v>1</v>
      </c>
      <c r="Z659" s="240">
        <v>1</v>
      </c>
      <c r="AA659" s="241">
        <v>1</v>
      </c>
      <c r="AB659" s="240">
        <v>1</v>
      </c>
      <c r="AC659" s="240">
        <v>1</v>
      </c>
      <c r="AD659" s="240">
        <v>1</v>
      </c>
      <c r="AE659" s="242">
        <v>1</v>
      </c>
      <c r="AF659" s="243">
        <f t="shared" si="106"/>
        <v>87.425719039695736</v>
      </c>
      <c r="AG659" s="244"/>
      <c r="AH659" s="245"/>
      <c r="AI659" s="246"/>
      <c r="AJ659" s="247" t="str">
        <f>IF(head!$F$48="S460","a0","a")</f>
        <v>a</v>
      </c>
      <c r="AK659" s="247">
        <f t="shared" si="107"/>
        <v>0.21</v>
      </c>
      <c r="AL659" s="248">
        <f>IF(head!F$48="S235",235,IF(head!F$48="S275",275,IF(head!F$48="S355",355,IF(head!F$48="S420",420,460))))^0.5*head!$I$40*1000/(S659*3.1416*210000^0.5)</f>
        <v>1.0890134229115291</v>
      </c>
      <c r="AM659" s="248">
        <f t="shared" si="108"/>
        <v>1.1863215270464531</v>
      </c>
      <c r="AN659" s="248">
        <f t="shared" si="109"/>
        <v>0.60355049235213221</v>
      </c>
      <c r="AO659" s="249">
        <f>IF(head!F$48="S235",235,IF(head!F$48="S275",275,IF(head!F$48="S355",355,IF(head!F$48="S420",420,460))))*AN659*J659/1000</f>
        <v>596.69717651147369</v>
      </c>
      <c r="AP659" s="250" t="str">
        <f t="shared" si="104"/>
        <v>HF SHS 110 x 6,3</v>
      </c>
    </row>
    <row r="660" spans="1:42">
      <c r="A660" s="230" t="s">
        <v>780</v>
      </c>
      <c r="B660" s="231">
        <f t="shared" si="105"/>
        <v>439.22572100322407</v>
      </c>
      <c r="C660" s="232">
        <v>110</v>
      </c>
      <c r="D660" s="232">
        <v>110</v>
      </c>
      <c r="E660" s="233">
        <v>6.3</v>
      </c>
      <c r="F660" s="232"/>
      <c r="G660" s="232"/>
      <c r="H660" s="234">
        <v>20.2</v>
      </c>
      <c r="I660" s="235">
        <v>20.6</v>
      </c>
      <c r="J660" s="235">
        <v>2571</v>
      </c>
      <c r="K660" s="235">
        <v>0.42380000000000001</v>
      </c>
      <c r="L660" s="236">
        <v>4563000</v>
      </c>
      <c r="M660" s="222">
        <v>83000</v>
      </c>
      <c r="N660" s="222">
        <v>99300</v>
      </c>
      <c r="O660" s="237">
        <v>42.1</v>
      </c>
      <c r="P660" s="222">
        <v>4563000</v>
      </c>
      <c r="Q660" s="222">
        <v>83000</v>
      </c>
      <c r="R660" s="222">
        <v>99300</v>
      </c>
      <c r="S660" s="235">
        <v>42.1</v>
      </c>
      <c r="T660" s="236">
        <v>7363000</v>
      </c>
      <c r="U660" s="238"/>
      <c r="V660" s="239">
        <v>1</v>
      </c>
      <c r="W660" s="240">
        <v>1</v>
      </c>
      <c r="X660" s="240">
        <v>1</v>
      </c>
      <c r="Y660" s="240">
        <v>1</v>
      </c>
      <c r="Z660" s="240">
        <v>1</v>
      </c>
      <c r="AA660" s="241">
        <v>1</v>
      </c>
      <c r="AB660" s="240">
        <v>1</v>
      </c>
      <c r="AC660" s="240">
        <v>1</v>
      </c>
      <c r="AD660" s="240">
        <v>1</v>
      </c>
      <c r="AE660" s="242">
        <v>1</v>
      </c>
      <c r="AF660" s="243">
        <f t="shared" si="106"/>
        <v>164.8385842084792</v>
      </c>
      <c r="AG660" s="244"/>
      <c r="AH660" s="245"/>
      <c r="AI660" s="246"/>
      <c r="AJ660" s="247" t="str">
        <f>IF(head!$F$48="S460","a0","a")</f>
        <v>a</v>
      </c>
      <c r="AK660" s="247">
        <f t="shared" si="107"/>
        <v>0.21</v>
      </c>
      <c r="AL660" s="248">
        <f>IF(head!F$48="S235",235,IF(head!F$48="S275",275,IF(head!F$48="S355",355,IF(head!F$48="S420",420,460))))^0.5*head!$I$40*1000/(S660*3.1416*210000^0.5)</f>
        <v>0.91052903768374893</v>
      </c>
      <c r="AM660" s="248">
        <f t="shared" si="108"/>
        <v>0.98913711318944053</v>
      </c>
      <c r="AN660" s="248">
        <f t="shared" si="109"/>
        <v>0.72697223698573132</v>
      </c>
      <c r="AO660" s="249">
        <f>IF(head!F$48="S235",235,IF(head!F$48="S275",275,IF(head!F$48="S355",355,IF(head!F$48="S420",420,460))))*AN660*J660/1000</f>
        <v>439.22572100322407</v>
      </c>
      <c r="AP660" s="250" t="str">
        <f t="shared" si="104"/>
        <v>HF SHS 110 x 8</v>
      </c>
    </row>
    <row r="661" spans="1:42">
      <c r="A661" s="230" t="s">
        <v>781</v>
      </c>
      <c r="B661" s="231">
        <f t="shared" si="105"/>
        <v>538.08629365916215</v>
      </c>
      <c r="C661" s="232">
        <v>110</v>
      </c>
      <c r="D661" s="232">
        <v>110</v>
      </c>
      <c r="E661" s="233">
        <v>8</v>
      </c>
      <c r="F661" s="232"/>
      <c r="G661" s="232"/>
      <c r="H661" s="234">
        <v>25.1</v>
      </c>
      <c r="I661" s="235">
        <v>25.6</v>
      </c>
      <c r="J661" s="235">
        <v>3195</v>
      </c>
      <c r="K661" s="235">
        <v>0.4194</v>
      </c>
      <c r="L661" s="236">
        <v>5468000</v>
      </c>
      <c r="M661" s="222">
        <v>99400</v>
      </c>
      <c r="N661" s="222">
        <v>121100</v>
      </c>
      <c r="O661" s="237">
        <v>41.4</v>
      </c>
      <c r="P661" s="222">
        <v>5468000</v>
      </c>
      <c r="Q661" s="222">
        <v>99400</v>
      </c>
      <c r="R661" s="222">
        <v>121100</v>
      </c>
      <c r="S661" s="235">
        <v>41.4</v>
      </c>
      <c r="T661" s="236">
        <v>8997000</v>
      </c>
      <c r="U661" s="238"/>
      <c r="V661" s="239">
        <v>1</v>
      </c>
      <c r="W661" s="240">
        <v>1</v>
      </c>
      <c r="X661" s="240">
        <v>1</v>
      </c>
      <c r="Y661" s="240">
        <v>1</v>
      </c>
      <c r="Z661" s="240">
        <v>1</v>
      </c>
      <c r="AA661" s="241">
        <v>1</v>
      </c>
      <c r="AB661" s="240">
        <v>1</v>
      </c>
      <c r="AC661" s="240">
        <v>1</v>
      </c>
      <c r="AD661" s="240">
        <v>1</v>
      </c>
      <c r="AE661" s="242">
        <v>1</v>
      </c>
      <c r="AF661" s="243">
        <f t="shared" si="106"/>
        <v>131.26760563380282</v>
      </c>
      <c r="AG661" s="244"/>
      <c r="AH661" s="245"/>
      <c r="AI661" s="246"/>
      <c r="AJ661" s="247" t="str">
        <f>IF(head!$F$48="S460","a0","a")</f>
        <v>a</v>
      </c>
      <c r="AK661" s="247">
        <f t="shared" si="107"/>
        <v>0.21</v>
      </c>
      <c r="AL661" s="248">
        <f>IF(head!F$48="S235",235,IF(head!F$48="S275",275,IF(head!F$48="S355",355,IF(head!F$48="S420",420,460))))^0.5*head!$I$40*1000/(S661*3.1416*210000^0.5)</f>
        <v>0.92592445619530983</v>
      </c>
      <c r="AM661" s="248">
        <f t="shared" si="108"/>
        <v>1.0048901171907976</v>
      </c>
      <c r="AN661" s="248">
        <f t="shared" si="109"/>
        <v>0.71666006547352856</v>
      </c>
      <c r="AO661" s="249">
        <f>IF(head!F$48="S235",235,IF(head!F$48="S275",275,IF(head!F$48="S355",355,IF(head!F$48="S420",420,460))))*AN661*J661/1000</f>
        <v>538.08629365916215</v>
      </c>
      <c r="AP661" s="250" t="str">
        <f t="shared" si="104"/>
        <v>HF SHS 110 x 10</v>
      </c>
    </row>
    <row r="662" spans="1:42">
      <c r="A662" s="230" t="s">
        <v>782</v>
      </c>
      <c r="B662" s="231">
        <f t="shared" si="105"/>
        <v>642.85007457577092</v>
      </c>
      <c r="C662" s="232">
        <v>110</v>
      </c>
      <c r="D662" s="232">
        <v>110</v>
      </c>
      <c r="E662" s="233">
        <v>10</v>
      </c>
      <c r="F662" s="232"/>
      <c r="G662" s="232"/>
      <c r="H662" s="234">
        <v>30.6</v>
      </c>
      <c r="I662" s="235">
        <v>31.1</v>
      </c>
      <c r="J662" s="235">
        <v>3893</v>
      </c>
      <c r="K662" s="235">
        <v>0.41420000000000001</v>
      </c>
      <c r="L662" s="236">
        <v>6374000</v>
      </c>
      <c r="M662" s="222">
        <v>115900</v>
      </c>
      <c r="N662" s="222">
        <v>144200</v>
      </c>
      <c r="O662" s="237">
        <v>40.5</v>
      </c>
      <c r="P662" s="222">
        <v>6374000</v>
      </c>
      <c r="Q662" s="222">
        <v>115900</v>
      </c>
      <c r="R662" s="222">
        <v>144200</v>
      </c>
      <c r="S662" s="235">
        <v>40.5</v>
      </c>
      <c r="T662" s="236">
        <v>10725000</v>
      </c>
      <c r="U662" s="238"/>
      <c r="V662" s="239">
        <v>1</v>
      </c>
      <c r="W662" s="240">
        <v>1</v>
      </c>
      <c r="X662" s="240">
        <v>1</v>
      </c>
      <c r="Y662" s="240">
        <v>1</v>
      </c>
      <c r="Z662" s="240">
        <v>1</v>
      </c>
      <c r="AA662" s="241">
        <v>1</v>
      </c>
      <c r="AB662" s="240">
        <v>1</v>
      </c>
      <c r="AC662" s="240">
        <v>1</v>
      </c>
      <c r="AD662" s="240">
        <v>1</v>
      </c>
      <c r="AE662" s="242">
        <v>1</v>
      </c>
      <c r="AF662" s="243">
        <f t="shared" si="106"/>
        <v>106.39609555612638</v>
      </c>
      <c r="AG662" s="244"/>
      <c r="AH662" s="245"/>
      <c r="AI662" s="246"/>
      <c r="AJ662" s="247" t="str">
        <f>IF(head!$F$48="S460","a0","a")</f>
        <v>a</v>
      </c>
      <c r="AK662" s="247">
        <f t="shared" si="107"/>
        <v>0.21</v>
      </c>
      <c r="AL662" s="248">
        <f>IF(head!F$48="S235",235,IF(head!F$48="S275",275,IF(head!F$48="S355",355,IF(head!F$48="S420",420,460))))^0.5*head!$I$40*1000/(S662*3.1416*210000^0.5)</f>
        <v>0.94650055522187238</v>
      </c>
      <c r="AM662" s="248">
        <f t="shared" si="108"/>
        <v>1.0263142088159529</v>
      </c>
      <c r="AN662" s="248">
        <f t="shared" si="109"/>
        <v>0.70267974113468357</v>
      </c>
      <c r="AO662" s="249">
        <f>IF(head!F$48="S235",235,IF(head!F$48="S275",275,IF(head!F$48="S355",355,IF(head!F$48="S420",420,460))))*AN662*J662/1000</f>
        <v>642.85007457577092</v>
      </c>
      <c r="AP662" s="250" t="str">
        <f t="shared" si="104"/>
        <v>HF SHS 120 x 5</v>
      </c>
    </row>
    <row r="663" spans="1:42">
      <c r="A663" s="230" t="s">
        <v>277</v>
      </c>
      <c r="B663" s="231">
        <f t="shared" si="105"/>
        <v>419.10579829610708</v>
      </c>
      <c r="C663" s="232">
        <v>120</v>
      </c>
      <c r="D663" s="232">
        <v>120</v>
      </c>
      <c r="E663" s="233">
        <v>5</v>
      </c>
      <c r="F663" s="232"/>
      <c r="G663" s="232"/>
      <c r="H663" s="234">
        <v>17.8</v>
      </c>
      <c r="I663" s="235">
        <v>18.2</v>
      </c>
      <c r="J663" s="235">
        <v>2273</v>
      </c>
      <c r="K663" s="235">
        <v>0.46710000000000002</v>
      </c>
      <c r="L663" s="236">
        <v>4977000</v>
      </c>
      <c r="M663" s="222">
        <v>83000</v>
      </c>
      <c r="N663" s="222">
        <v>97600</v>
      </c>
      <c r="O663" s="237">
        <v>46.8</v>
      </c>
      <c r="P663" s="222">
        <v>4977000</v>
      </c>
      <c r="Q663" s="222">
        <v>83000</v>
      </c>
      <c r="R663" s="222">
        <v>97600</v>
      </c>
      <c r="S663" s="235">
        <v>46.8</v>
      </c>
      <c r="T663" s="236">
        <v>7874000</v>
      </c>
      <c r="U663" s="238"/>
      <c r="V663" s="239">
        <v>1</v>
      </c>
      <c r="W663" s="240">
        <v>1</v>
      </c>
      <c r="X663" s="240">
        <v>1</v>
      </c>
      <c r="Y663" s="240">
        <v>1</v>
      </c>
      <c r="Z663" s="240">
        <v>1</v>
      </c>
      <c r="AA663" s="241">
        <v>1</v>
      </c>
      <c r="AB663" s="240">
        <v>1</v>
      </c>
      <c r="AC663" s="240">
        <v>1</v>
      </c>
      <c r="AD663" s="240">
        <v>1</v>
      </c>
      <c r="AE663" s="242">
        <v>1</v>
      </c>
      <c r="AF663" s="243">
        <f t="shared" si="106"/>
        <v>205.49934007919049</v>
      </c>
      <c r="AG663" s="244"/>
      <c r="AH663" s="245"/>
      <c r="AI663" s="246"/>
      <c r="AJ663" s="247" t="str">
        <f>IF(head!$F$48="S460","a0","a")</f>
        <v>a</v>
      </c>
      <c r="AK663" s="247">
        <f t="shared" si="107"/>
        <v>0.21</v>
      </c>
      <c r="AL663" s="248">
        <f>IF(head!F$48="S235",235,IF(head!F$48="S275",275,IF(head!F$48="S355",355,IF(head!F$48="S420",420,460))))^0.5*head!$I$40*1000/(S663*3.1416*210000^0.5)</f>
        <v>0.81908701894200509</v>
      </c>
      <c r="AM663" s="248">
        <f t="shared" si="108"/>
        <v>0.90045590928856079</v>
      </c>
      <c r="AN663" s="248">
        <f t="shared" si="109"/>
        <v>0.78461457497562892</v>
      </c>
      <c r="AO663" s="249">
        <f>IF(head!F$48="S235",235,IF(head!F$48="S275",275,IF(head!F$48="S355",355,IF(head!F$48="S420",420,460))))*AN663*J663/1000</f>
        <v>419.10579829610708</v>
      </c>
      <c r="AP663" s="250" t="str">
        <f t="shared" si="104"/>
        <v>HF SHS 120 x 6,3</v>
      </c>
    </row>
    <row r="664" spans="1:42">
      <c r="A664" s="230" t="s">
        <v>783</v>
      </c>
      <c r="B664" s="231">
        <f t="shared" si="105"/>
        <v>516.31549089689463</v>
      </c>
      <c r="C664" s="232">
        <v>120</v>
      </c>
      <c r="D664" s="232">
        <v>120</v>
      </c>
      <c r="E664" s="233">
        <v>6.3</v>
      </c>
      <c r="F664" s="232"/>
      <c r="G664" s="232"/>
      <c r="H664" s="234">
        <v>22.2</v>
      </c>
      <c r="I664" s="235">
        <v>22.6</v>
      </c>
      <c r="J664" s="235">
        <v>2823</v>
      </c>
      <c r="K664" s="235">
        <v>0.46379999999999999</v>
      </c>
      <c r="L664" s="236">
        <v>6029000</v>
      </c>
      <c r="M664" s="222">
        <v>100500</v>
      </c>
      <c r="N664" s="222">
        <v>119600</v>
      </c>
      <c r="O664" s="237">
        <v>46.2</v>
      </c>
      <c r="P664" s="222">
        <v>6029000</v>
      </c>
      <c r="Q664" s="222">
        <v>100500</v>
      </c>
      <c r="R664" s="222">
        <v>119600</v>
      </c>
      <c r="S664" s="235">
        <v>46.2</v>
      </c>
      <c r="T664" s="236">
        <v>9670000</v>
      </c>
      <c r="U664" s="238"/>
      <c r="V664" s="239">
        <v>1</v>
      </c>
      <c r="W664" s="240">
        <v>1</v>
      </c>
      <c r="X664" s="240">
        <v>1</v>
      </c>
      <c r="Y664" s="240">
        <v>1</v>
      </c>
      <c r="Z664" s="240">
        <v>1</v>
      </c>
      <c r="AA664" s="241">
        <v>1</v>
      </c>
      <c r="AB664" s="240">
        <v>1</v>
      </c>
      <c r="AC664" s="240">
        <v>1</v>
      </c>
      <c r="AD664" s="240">
        <v>1</v>
      </c>
      <c r="AE664" s="242">
        <v>1</v>
      </c>
      <c r="AF664" s="243">
        <f t="shared" si="106"/>
        <v>164.29330499468651</v>
      </c>
      <c r="AG664" s="244"/>
      <c r="AH664" s="245"/>
      <c r="AI664" s="246"/>
      <c r="AJ664" s="247" t="str">
        <f>IF(head!$F$48="S460","a0","a")</f>
        <v>a</v>
      </c>
      <c r="AK664" s="247">
        <f t="shared" si="107"/>
        <v>0.21</v>
      </c>
      <c r="AL664" s="248">
        <f>IF(head!F$48="S235",235,IF(head!F$48="S275",275,IF(head!F$48="S355",355,IF(head!F$48="S420",420,460))))^0.5*head!$I$40*1000/(S664*3.1416*210000^0.5)</f>
        <v>0.82972451269449843</v>
      </c>
      <c r="AM664" s="248">
        <f t="shared" si="108"/>
        <v>0.91034245731598373</v>
      </c>
      <c r="AN664" s="248">
        <f t="shared" si="109"/>
        <v>0.77828097602052237</v>
      </c>
      <c r="AO664" s="249">
        <f>IF(head!F$48="S235",235,IF(head!F$48="S275",275,IF(head!F$48="S355",355,IF(head!F$48="S420",420,460))))*AN664*J664/1000</f>
        <v>516.31549089689463</v>
      </c>
      <c r="AP664" s="250" t="str">
        <f t="shared" si="104"/>
        <v>HF SHS 120 x 7,1</v>
      </c>
    </row>
    <row r="665" spans="1:42">
      <c r="A665" s="230" t="s">
        <v>784</v>
      </c>
      <c r="B665" s="231">
        <f t="shared" si="105"/>
        <v>574.06605777815685</v>
      </c>
      <c r="C665" s="232">
        <v>120</v>
      </c>
      <c r="D665" s="232">
        <v>120</v>
      </c>
      <c r="E665" s="233">
        <v>7.1</v>
      </c>
      <c r="F665" s="232"/>
      <c r="G665" s="232"/>
      <c r="H665" s="234">
        <v>24.7</v>
      </c>
      <c r="I665" s="235">
        <v>25.2</v>
      </c>
      <c r="J665" s="235">
        <v>3152</v>
      </c>
      <c r="K665" s="235">
        <v>0.4617</v>
      </c>
      <c r="L665" s="236">
        <v>6629000</v>
      </c>
      <c r="M665" s="222">
        <v>110500</v>
      </c>
      <c r="N665" s="222">
        <v>132500</v>
      </c>
      <c r="O665" s="237">
        <v>45.9</v>
      </c>
      <c r="P665" s="222">
        <v>6629000</v>
      </c>
      <c r="Q665" s="222">
        <v>110500</v>
      </c>
      <c r="R665" s="222">
        <v>132500</v>
      </c>
      <c r="S665" s="235">
        <v>45.9</v>
      </c>
      <c r="T665" s="236">
        <v>10723000</v>
      </c>
      <c r="U665" s="238"/>
      <c r="V665" s="239">
        <v>1</v>
      </c>
      <c r="W665" s="240">
        <v>1</v>
      </c>
      <c r="X665" s="240">
        <v>1</v>
      </c>
      <c r="Y665" s="240">
        <v>1</v>
      </c>
      <c r="Z665" s="240">
        <v>1</v>
      </c>
      <c r="AA665" s="241">
        <v>1</v>
      </c>
      <c r="AB665" s="240">
        <v>1</v>
      </c>
      <c r="AC665" s="240">
        <v>1</v>
      </c>
      <c r="AD665" s="240">
        <v>1</v>
      </c>
      <c r="AE665" s="242">
        <v>1</v>
      </c>
      <c r="AF665" s="243">
        <f t="shared" si="106"/>
        <v>146.47842639593907</v>
      </c>
      <c r="AG665" s="244"/>
      <c r="AH665" s="245"/>
      <c r="AI665" s="246"/>
      <c r="AJ665" s="247" t="str">
        <f>IF(head!$F$48="S460","a0","a")</f>
        <v>a</v>
      </c>
      <c r="AK665" s="247">
        <f t="shared" si="107"/>
        <v>0.21</v>
      </c>
      <c r="AL665" s="248">
        <f>IF(head!F$48="S235",235,IF(head!F$48="S275",275,IF(head!F$48="S355",355,IF(head!F$48="S420",420,460))))^0.5*head!$I$40*1000/(S665*3.1416*210000^0.5)</f>
        <v>0.83514754872518149</v>
      </c>
      <c r="AM665" s="248">
        <f t="shared" si="108"/>
        <v>0.91542620668698371</v>
      </c>
      <c r="AN665" s="248">
        <f t="shared" si="109"/>
        <v>0.77501087830510429</v>
      </c>
      <c r="AO665" s="249">
        <f>IF(head!F$48="S235",235,IF(head!F$48="S275",275,IF(head!F$48="S355",355,IF(head!F$48="S420",420,460))))*AN665*J665/1000</f>
        <v>574.06605777815685</v>
      </c>
      <c r="AP665" s="250" t="str">
        <f t="shared" si="104"/>
        <v>HF SHS 120 x 8</v>
      </c>
    </row>
    <row r="666" spans="1:42">
      <c r="A666" s="230" t="s">
        <v>785</v>
      </c>
      <c r="B666" s="231">
        <f t="shared" si="105"/>
        <v>636.48553992724112</v>
      </c>
      <c r="C666" s="232">
        <v>120</v>
      </c>
      <c r="D666" s="232">
        <v>120</v>
      </c>
      <c r="E666" s="233">
        <v>8</v>
      </c>
      <c r="F666" s="232"/>
      <c r="G666" s="232"/>
      <c r="H666" s="234">
        <v>27.6</v>
      </c>
      <c r="I666" s="235">
        <v>28.1</v>
      </c>
      <c r="J666" s="235">
        <v>3515</v>
      </c>
      <c r="K666" s="235">
        <v>0.45939999999999998</v>
      </c>
      <c r="L666" s="236">
        <v>7263000</v>
      </c>
      <c r="M666" s="222">
        <v>121100</v>
      </c>
      <c r="N666" s="222">
        <v>146500</v>
      </c>
      <c r="O666" s="237">
        <v>45.5</v>
      </c>
      <c r="P666" s="222">
        <v>7263000</v>
      </c>
      <c r="Q666" s="222">
        <v>121100</v>
      </c>
      <c r="R666" s="222">
        <v>146500</v>
      </c>
      <c r="S666" s="235">
        <v>45.5</v>
      </c>
      <c r="T666" s="236">
        <v>11860000</v>
      </c>
      <c r="U666" s="238"/>
      <c r="V666" s="239">
        <v>1</v>
      </c>
      <c r="W666" s="240">
        <v>1</v>
      </c>
      <c r="X666" s="240">
        <v>1</v>
      </c>
      <c r="Y666" s="240">
        <v>1</v>
      </c>
      <c r="Z666" s="240">
        <v>1</v>
      </c>
      <c r="AA666" s="241">
        <v>1</v>
      </c>
      <c r="AB666" s="240">
        <v>1</v>
      </c>
      <c r="AC666" s="240">
        <v>1</v>
      </c>
      <c r="AD666" s="240">
        <v>1</v>
      </c>
      <c r="AE666" s="242">
        <v>1</v>
      </c>
      <c r="AF666" s="243">
        <f t="shared" si="106"/>
        <v>130.69701280227596</v>
      </c>
      <c r="AG666" s="244"/>
      <c r="AH666" s="245"/>
      <c r="AI666" s="246"/>
      <c r="AJ666" s="247" t="str">
        <f>IF(head!$F$48="S460","a0","a")</f>
        <v>a</v>
      </c>
      <c r="AK666" s="247">
        <f t="shared" si="107"/>
        <v>0.21</v>
      </c>
      <c r="AL666" s="248">
        <f>IF(head!F$48="S235",235,IF(head!F$48="S275",275,IF(head!F$48="S355",355,IF(head!F$48="S420",420,460))))^0.5*head!$I$40*1000/(S666*3.1416*210000^0.5)</f>
        <v>0.84248950519749077</v>
      </c>
      <c r="AM666" s="248">
        <f t="shared" si="108"/>
        <v>0.92235568122969303</v>
      </c>
      <c r="AN666" s="248">
        <f t="shared" si="109"/>
        <v>0.77054028622286386</v>
      </c>
      <c r="AO666" s="249">
        <f>IF(head!F$48="S235",235,IF(head!F$48="S275",275,IF(head!F$48="S355",355,IF(head!F$48="S420",420,460))))*AN666*J666/1000</f>
        <v>636.48553992724112</v>
      </c>
      <c r="AP666" s="250" t="str">
        <f t="shared" si="104"/>
        <v>HF SHS 120 x 10</v>
      </c>
    </row>
    <row r="667" spans="1:42">
      <c r="A667" s="230" t="s">
        <v>786</v>
      </c>
      <c r="B667" s="231">
        <f t="shared" si="105"/>
        <v>766.73262684005897</v>
      </c>
      <c r="C667" s="232">
        <v>120</v>
      </c>
      <c r="D667" s="232">
        <v>120</v>
      </c>
      <c r="E667" s="233">
        <v>10</v>
      </c>
      <c r="F667" s="232"/>
      <c r="G667" s="232"/>
      <c r="H667" s="234">
        <v>33.700000000000003</v>
      </c>
      <c r="I667" s="235">
        <v>34.299999999999997</v>
      </c>
      <c r="J667" s="235">
        <v>4293</v>
      </c>
      <c r="K667" s="235">
        <v>0.45419999999999999</v>
      </c>
      <c r="L667" s="236">
        <v>8521000</v>
      </c>
      <c r="M667" s="222">
        <v>142000</v>
      </c>
      <c r="N667" s="222">
        <v>175200</v>
      </c>
      <c r="O667" s="237">
        <v>44.6</v>
      </c>
      <c r="P667" s="222">
        <v>8521000</v>
      </c>
      <c r="Q667" s="222">
        <v>142000</v>
      </c>
      <c r="R667" s="222">
        <v>175200</v>
      </c>
      <c r="S667" s="235">
        <v>44.6</v>
      </c>
      <c r="T667" s="236">
        <v>14206000</v>
      </c>
      <c r="U667" s="238"/>
      <c r="V667" s="239">
        <v>1</v>
      </c>
      <c r="W667" s="240">
        <v>1</v>
      </c>
      <c r="X667" s="240">
        <v>1</v>
      </c>
      <c r="Y667" s="240">
        <v>1</v>
      </c>
      <c r="Z667" s="240">
        <v>1</v>
      </c>
      <c r="AA667" s="241">
        <v>1</v>
      </c>
      <c r="AB667" s="240">
        <v>1</v>
      </c>
      <c r="AC667" s="240">
        <v>1</v>
      </c>
      <c r="AD667" s="240">
        <v>1</v>
      </c>
      <c r="AE667" s="242">
        <v>1</v>
      </c>
      <c r="AF667" s="243">
        <f t="shared" si="106"/>
        <v>105.80013976240392</v>
      </c>
      <c r="AG667" s="244"/>
      <c r="AH667" s="245"/>
      <c r="AI667" s="246"/>
      <c r="AJ667" s="247" t="str">
        <f>IF(head!$F$48="S460","a0","a")</f>
        <v>a</v>
      </c>
      <c r="AK667" s="247">
        <f t="shared" si="107"/>
        <v>0.21</v>
      </c>
      <c r="AL667" s="248">
        <f>IF(head!F$48="S235",235,IF(head!F$48="S275",275,IF(head!F$48="S355",355,IF(head!F$48="S420",420,460))))^0.5*head!$I$40*1000/(S667*3.1416*210000^0.5)</f>
        <v>0.85949041449519792</v>
      </c>
      <c r="AM667" s="248">
        <f t="shared" si="108"/>
        <v>0.93860837982655931</v>
      </c>
      <c r="AN667" s="248">
        <f t="shared" si="109"/>
        <v>0.76000280202810022</v>
      </c>
      <c r="AO667" s="249">
        <f>IF(head!F$48="S235",235,IF(head!F$48="S275",275,IF(head!F$48="S355",355,IF(head!F$48="S420",420,460))))*AN667*J667/1000</f>
        <v>766.73262684005897</v>
      </c>
      <c r="AP667" s="250" t="str">
        <f t="shared" si="104"/>
        <v>HF SHS 120 x 12,5</v>
      </c>
    </row>
    <row r="668" spans="1:42">
      <c r="A668" s="230" t="s">
        <v>787</v>
      </c>
      <c r="B668" s="231">
        <f t="shared" si="105"/>
        <v>911.45111996392495</v>
      </c>
      <c r="C668" s="232">
        <v>120</v>
      </c>
      <c r="D668" s="232">
        <v>120</v>
      </c>
      <c r="E668" s="233">
        <v>12.5</v>
      </c>
      <c r="F668" s="232"/>
      <c r="G668" s="232"/>
      <c r="H668" s="234">
        <v>40.9</v>
      </c>
      <c r="I668" s="235">
        <v>41.7</v>
      </c>
      <c r="J668" s="235">
        <v>5207</v>
      </c>
      <c r="K668" s="235">
        <v>0.44779999999999998</v>
      </c>
      <c r="L668" s="236">
        <v>9818000</v>
      </c>
      <c r="M668" s="222">
        <v>163600</v>
      </c>
      <c r="N668" s="222">
        <v>206800</v>
      </c>
      <c r="O668" s="237">
        <v>43.4</v>
      </c>
      <c r="P668" s="222">
        <v>9818000</v>
      </c>
      <c r="Q668" s="222">
        <v>163600</v>
      </c>
      <c r="R668" s="222">
        <v>206800</v>
      </c>
      <c r="S668" s="235">
        <v>43.4</v>
      </c>
      <c r="T668" s="236">
        <v>16788000</v>
      </c>
      <c r="U668" s="238"/>
      <c r="V668" s="239">
        <v>1</v>
      </c>
      <c r="W668" s="240">
        <v>1</v>
      </c>
      <c r="X668" s="240">
        <v>1</v>
      </c>
      <c r="Y668" s="240">
        <v>1</v>
      </c>
      <c r="Z668" s="240">
        <v>1</v>
      </c>
      <c r="AA668" s="241">
        <v>1</v>
      </c>
      <c r="AB668" s="240">
        <v>1</v>
      </c>
      <c r="AC668" s="240">
        <v>1</v>
      </c>
      <c r="AD668" s="240">
        <v>1</v>
      </c>
      <c r="AE668" s="242">
        <v>1</v>
      </c>
      <c r="AF668" s="243">
        <f t="shared" si="106"/>
        <v>85.999615901670822</v>
      </c>
      <c r="AG668" s="244"/>
      <c r="AH668" s="245"/>
      <c r="AI668" s="246"/>
      <c r="AJ668" s="247" t="str">
        <f>IF(head!$F$48="S460","a0","a")</f>
        <v>a</v>
      </c>
      <c r="AK668" s="247">
        <f t="shared" si="107"/>
        <v>0.21</v>
      </c>
      <c r="AL668" s="248">
        <f>IF(head!F$48="S235",235,IF(head!F$48="S275",275,IF(head!F$48="S355",355,IF(head!F$48="S420",420,460))))^0.5*head!$I$40*1000/(S668*3.1416*210000^0.5)</f>
        <v>0.88325512641672421</v>
      </c>
      <c r="AM668" s="248">
        <f t="shared" si="108"/>
        <v>0.96181159744446765</v>
      </c>
      <c r="AN668" s="248">
        <f t="shared" si="109"/>
        <v>0.7448656431922045</v>
      </c>
      <c r="AO668" s="249">
        <f>IF(head!F$48="S235",235,IF(head!F$48="S275",275,IF(head!F$48="S355",355,IF(head!F$48="S420",420,460))))*AN668*J668/1000</f>
        <v>911.45111996392495</v>
      </c>
      <c r="AP668" s="250" t="str">
        <f t="shared" si="104"/>
        <v>HF SHS 140 x 5</v>
      </c>
    </row>
    <row r="669" spans="1:42">
      <c r="A669" s="230" t="s">
        <v>788</v>
      </c>
      <c r="B669" s="231">
        <f t="shared" si="105"/>
        <v>533.40280230809969</v>
      </c>
      <c r="C669" s="232">
        <v>140</v>
      </c>
      <c r="D669" s="232">
        <v>140</v>
      </c>
      <c r="E669" s="233">
        <v>5</v>
      </c>
      <c r="F669" s="232"/>
      <c r="G669" s="232"/>
      <c r="H669" s="234">
        <v>21</v>
      </c>
      <c r="I669" s="235">
        <v>21.4</v>
      </c>
      <c r="J669" s="235">
        <v>2673</v>
      </c>
      <c r="K669" s="235">
        <v>0.54710000000000003</v>
      </c>
      <c r="L669" s="236">
        <v>8075000</v>
      </c>
      <c r="M669" s="222">
        <v>115400</v>
      </c>
      <c r="N669" s="222">
        <v>134800</v>
      </c>
      <c r="O669" s="237">
        <v>55</v>
      </c>
      <c r="P669" s="222">
        <v>8075000</v>
      </c>
      <c r="Q669" s="222">
        <v>115400</v>
      </c>
      <c r="R669" s="222">
        <v>134800</v>
      </c>
      <c r="S669" s="235">
        <v>55</v>
      </c>
      <c r="T669" s="236">
        <v>12679000</v>
      </c>
      <c r="U669" s="238"/>
      <c r="V669" s="239">
        <v>1</v>
      </c>
      <c r="W669" s="240">
        <v>1</v>
      </c>
      <c r="X669" s="240">
        <v>1</v>
      </c>
      <c r="Y669" s="240">
        <v>1</v>
      </c>
      <c r="Z669" s="240">
        <v>2</v>
      </c>
      <c r="AA669" s="241">
        <v>1</v>
      </c>
      <c r="AB669" s="240">
        <v>1</v>
      </c>
      <c r="AC669" s="240">
        <v>2</v>
      </c>
      <c r="AD669" s="240">
        <v>2</v>
      </c>
      <c r="AE669" s="242">
        <v>3</v>
      </c>
      <c r="AF669" s="243">
        <f t="shared" si="106"/>
        <v>204.67639356528247</v>
      </c>
      <c r="AG669" s="244"/>
      <c r="AH669" s="245"/>
      <c r="AI669" s="246"/>
      <c r="AJ669" s="247" t="str">
        <f>IF(head!$F$48="S460","a0","a")</f>
        <v>a</v>
      </c>
      <c r="AK669" s="247">
        <f t="shared" si="107"/>
        <v>0.21</v>
      </c>
      <c r="AL669" s="248">
        <f>IF(head!F$48="S235",235,IF(head!F$48="S275",275,IF(head!F$48="S355",355,IF(head!F$48="S420",420,460))))^0.5*head!$I$40*1000/(S669*3.1416*210000^0.5)</f>
        <v>0.69696859066337868</v>
      </c>
      <c r="AM669" s="248">
        <f t="shared" si="108"/>
        <v>0.79506431020530299</v>
      </c>
      <c r="AN669" s="248">
        <f t="shared" si="109"/>
        <v>0.84915793443990684</v>
      </c>
      <c r="AO669" s="249">
        <f>IF(head!F$48="S235",235,IF(head!F$48="S275",275,IF(head!F$48="S355",355,IF(head!F$48="S420",420,460))))*AN669*J669/1000</f>
        <v>533.40280230809969</v>
      </c>
      <c r="AP669" s="250" t="str">
        <f t="shared" si="104"/>
        <v>HF SHS 140 x 6,3</v>
      </c>
    </row>
    <row r="670" spans="1:42">
      <c r="A670" s="230" t="s">
        <v>789</v>
      </c>
      <c r="B670" s="231">
        <f t="shared" si="105"/>
        <v>661.08375919520006</v>
      </c>
      <c r="C670" s="232">
        <v>140</v>
      </c>
      <c r="D670" s="232">
        <v>140</v>
      </c>
      <c r="E670" s="233">
        <v>6.3</v>
      </c>
      <c r="F670" s="232"/>
      <c r="G670" s="232"/>
      <c r="H670" s="234">
        <v>26.1</v>
      </c>
      <c r="I670" s="235">
        <v>26.6</v>
      </c>
      <c r="J670" s="235">
        <v>3327</v>
      </c>
      <c r="K670" s="235">
        <v>0.54379999999999995</v>
      </c>
      <c r="L670" s="236">
        <v>9839000</v>
      </c>
      <c r="M670" s="222">
        <v>140600</v>
      </c>
      <c r="N670" s="222">
        <v>166000</v>
      </c>
      <c r="O670" s="237">
        <v>54.4</v>
      </c>
      <c r="P670" s="222">
        <v>9839000</v>
      </c>
      <c r="Q670" s="222">
        <v>140600</v>
      </c>
      <c r="R670" s="222">
        <v>166000</v>
      </c>
      <c r="S670" s="235">
        <v>54.4</v>
      </c>
      <c r="T670" s="236">
        <v>15632000</v>
      </c>
      <c r="U670" s="238"/>
      <c r="V670" s="239">
        <v>1</v>
      </c>
      <c r="W670" s="240">
        <v>1</v>
      </c>
      <c r="X670" s="240">
        <v>1</v>
      </c>
      <c r="Y670" s="240">
        <v>1</v>
      </c>
      <c r="Z670" s="240">
        <v>1</v>
      </c>
      <c r="AA670" s="241">
        <v>1</v>
      </c>
      <c r="AB670" s="240">
        <v>1</v>
      </c>
      <c r="AC670" s="240">
        <v>1</v>
      </c>
      <c r="AD670" s="240">
        <v>1</v>
      </c>
      <c r="AE670" s="242">
        <v>1</v>
      </c>
      <c r="AF670" s="243">
        <f t="shared" si="106"/>
        <v>163.45055605650737</v>
      </c>
      <c r="AG670" s="244"/>
      <c r="AH670" s="245"/>
      <c r="AI670" s="246"/>
      <c r="AJ670" s="247" t="str">
        <f>IF(head!$F$48="S460","a0","a")</f>
        <v>a</v>
      </c>
      <c r="AK670" s="247">
        <f t="shared" si="107"/>
        <v>0.21</v>
      </c>
      <c r="AL670" s="248">
        <f>IF(head!F$48="S235",235,IF(head!F$48="S275",275,IF(head!F$48="S355",355,IF(head!F$48="S420",420,460))))^0.5*head!$I$40*1000/(S670*3.1416*210000^0.5)</f>
        <v>0.70465574423687172</v>
      </c>
      <c r="AM670" s="248">
        <f t="shared" si="108"/>
        <v>0.80125871208788135</v>
      </c>
      <c r="AN670" s="248">
        <f t="shared" si="109"/>
        <v>0.84554324603367681</v>
      </c>
      <c r="AO670" s="249">
        <f>IF(head!F$48="S235",235,IF(head!F$48="S275",275,IF(head!F$48="S355",355,IF(head!F$48="S420",420,460))))*AN670*J670/1000</f>
        <v>661.08375919520006</v>
      </c>
      <c r="AP670" s="250" t="str">
        <f t="shared" si="104"/>
        <v>HF SHS 140 x 7,1</v>
      </c>
    </row>
    <row r="671" spans="1:42">
      <c r="A671" s="230" t="s">
        <v>790</v>
      </c>
      <c r="B671" s="231">
        <f t="shared" si="105"/>
        <v>736.99885714459572</v>
      </c>
      <c r="C671" s="232">
        <v>140</v>
      </c>
      <c r="D671" s="232">
        <v>140</v>
      </c>
      <c r="E671" s="233">
        <v>7.1</v>
      </c>
      <c r="F671" s="232"/>
      <c r="G671" s="232"/>
      <c r="H671" s="234">
        <v>29.2</v>
      </c>
      <c r="I671" s="235">
        <v>29.8</v>
      </c>
      <c r="J671" s="235">
        <v>3720</v>
      </c>
      <c r="K671" s="235">
        <v>0.54169999999999996</v>
      </c>
      <c r="L671" s="236">
        <v>10860000</v>
      </c>
      <c r="M671" s="222">
        <v>155100</v>
      </c>
      <c r="N671" s="222">
        <v>184400</v>
      </c>
      <c r="O671" s="237">
        <v>54</v>
      </c>
      <c r="P671" s="222">
        <v>10860000</v>
      </c>
      <c r="Q671" s="222">
        <v>155100</v>
      </c>
      <c r="R671" s="222">
        <v>184400</v>
      </c>
      <c r="S671" s="235">
        <v>54</v>
      </c>
      <c r="T671" s="236">
        <v>17380000</v>
      </c>
      <c r="U671" s="238"/>
      <c r="V671" s="239">
        <v>1</v>
      </c>
      <c r="W671" s="240">
        <v>1</v>
      </c>
      <c r="X671" s="240">
        <v>1</v>
      </c>
      <c r="Y671" s="240">
        <v>1</v>
      </c>
      <c r="Z671" s="240">
        <v>1</v>
      </c>
      <c r="AA671" s="241">
        <v>1</v>
      </c>
      <c r="AB671" s="240">
        <v>1</v>
      </c>
      <c r="AC671" s="240">
        <v>1</v>
      </c>
      <c r="AD671" s="240">
        <v>1</v>
      </c>
      <c r="AE671" s="242">
        <v>1</v>
      </c>
      <c r="AF671" s="243">
        <f t="shared" si="106"/>
        <v>145.61827956989245</v>
      </c>
      <c r="AG671" s="244"/>
      <c r="AH671" s="245"/>
      <c r="AI671" s="246"/>
      <c r="AJ671" s="247" t="str">
        <f>IF(head!$F$48="S460","a0","a")</f>
        <v>a</v>
      </c>
      <c r="AK671" s="247">
        <f t="shared" si="107"/>
        <v>0.21</v>
      </c>
      <c r="AL671" s="248">
        <f>IF(head!F$48="S235",235,IF(head!F$48="S275",275,IF(head!F$48="S355",355,IF(head!F$48="S420",420,460))))^0.5*head!$I$40*1000/(S671*3.1416*210000^0.5)</f>
        <v>0.70987541641640428</v>
      </c>
      <c r="AM671" s="248">
        <f t="shared" si="108"/>
        <v>0.80549847213990411</v>
      </c>
      <c r="AN671" s="248">
        <f t="shared" si="109"/>
        <v>0.84305520149233093</v>
      </c>
      <c r="AO671" s="249">
        <f>IF(head!F$48="S235",235,IF(head!F$48="S275",275,IF(head!F$48="S355",355,IF(head!F$48="S420",420,460))))*AN671*J671/1000</f>
        <v>736.99885714459572</v>
      </c>
      <c r="AP671" s="250" t="str">
        <f t="shared" si="104"/>
        <v>HF SHS 140 x 8</v>
      </c>
    </row>
    <row r="672" spans="1:42">
      <c r="A672" s="230" t="s">
        <v>791</v>
      </c>
      <c r="B672" s="231">
        <f t="shared" si="105"/>
        <v>820.68717472555181</v>
      </c>
      <c r="C672" s="232">
        <v>140</v>
      </c>
      <c r="D672" s="232">
        <v>140</v>
      </c>
      <c r="E672" s="233">
        <v>8</v>
      </c>
      <c r="F672" s="232"/>
      <c r="G672" s="232"/>
      <c r="H672" s="234">
        <v>32.6</v>
      </c>
      <c r="I672" s="235">
        <v>33.200000000000003</v>
      </c>
      <c r="J672" s="235">
        <v>4155</v>
      </c>
      <c r="K672" s="235">
        <v>0.53939999999999999</v>
      </c>
      <c r="L672" s="236">
        <v>11950000</v>
      </c>
      <c r="M672" s="222">
        <v>170700</v>
      </c>
      <c r="N672" s="222">
        <v>204300</v>
      </c>
      <c r="O672" s="237">
        <v>53.6</v>
      </c>
      <c r="P672" s="222">
        <v>11950000</v>
      </c>
      <c r="Q672" s="222">
        <v>170700</v>
      </c>
      <c r="R672" s="222">
        <v>204300</v>
      </c>
      <c r="S672" s="235">
        <v>53.6</v>
      </c>
      <c r="T672" s="236">
        <v>19281000</v>
      </c>
      <c r="U672" s="238"/>
      <c r="V672" s="239">
        <v>1</v>
      </c>
      <c r="W672" s="240">
        <v>1</v>
      </c>
      <c r="X672" s="240">
        <v>1</v>
      </c>
      <c r="Y672" s="240">
        <v>1</v>
      </c>
      <c r="Z672" s="240">
        <v>1</v>
      </c>
      <c r="AA672" s="241">
        <v>1</v>
      </c>
      <c r="AB672" s="240">
        <v>1</v>
      </c>
      <c r="AC672" s="240">
        <v>1</v>
      </c>
      <c r="AD672" s="240">
        <v>1</v>
      </c>
      <c r="AE672" s="242">
        <v>1</v>
      </c>
      <c r="AF672" s="243">
        <f t="shared" si="106"/>
        <v>129.81949458483754</v>
      </c>
      <c r="AG672" s="244"/>
      <c r="AH672" s="245"/>
      <c r="AI672" s="246"/>
      <c r="AJ672" s="247" t="str">
        <f>IF(head!$F$48="S460","a0","a")</f>
        <v>a</v>
      </c>
      <c r="AK672" s="247">
        <f t="shared" si="107"/>
        <v>0.21</v>
      </c>
      <c r="AL672" s="248">
        <f>IF(head!F$48="S235",235,IF(head!F$48="S275",275,IF(head!F$48="S355",355,IF(head!F$48="S420",420,460))))^0.5*head!$I$40*1000/(S672*3.1416*210000^0.5)</f>
        <v>0.71517299415085511</v>
      </c>
      <c r="AM672" s="248">
        <f t="shared" si="108"/>
        <v>0.80982937016718926</v>
      </c>
      <c r="AN672" s="248">
        <f t="shared" si="109"/>
        <v>0.84050200960191712</v>
      </c>
      <c r="AO672" s="249">
        <f>IF(head!F$48="S235",235,IF(head!F$48="S275",275,IF(head!F$48="S355",355,IF(head!F$48="S420",420,460))))*AN672*J672/1000</f>
        <v>820.68717472555181</v>
      </c>
      <c r="AP672" s="250" t="str">
        <f t="shared" si="104"/>
        <v>HF SHS 140 x 10</v>
      </c>
    </row>
    <row r="673" spans="1:42">
      <c r="A673" s="230" t="s">
        <v>792</v>
      </c>
      <c r="B673" s="231">
        <f t="shared" si="105"/>
        <v>998.78416782366673</v>
      </c>
      <c r="C673" s="232">
        <v>140</v>
      </c>
      <c r="D673" s="232">
        <v>140</v>
      </c>
      <c r="E673" s="233">
        <v>10</v>
      </c>
      <c r="F673" s="232"/>
      <c r="G673" s="232"/>
      <c r="H673" s="234">
        <v>40</v>
      </c>
      <c r="I673" s="235">
        <v>40.700000000000003</v>
      </c>
      <c r="J673" s="235">
        <v>5093</v>
      </c>
      <c r="K673" s="235">
        <v>0.53420000000000001</v>
      </c>
      <c r="L673" s="236">
        <v>14161000</v>
      </c>
      <c r="M673" s="222">
        <v>202300</v>
      </c>
      <c r="N673" s="222">
        <v>246100</v>
      </c>
      <c r="O673" s="237">
        <v>52.7</v>
      </c>
      <c r="P673" s="222">
        <v>14161000</v>
      </c>
      <c r="Q673" s="222">
        <v>202300</v>
      </c>
      <c r="R673" s="222">
        <v>246100</v>
      </c>
      <c r="S673" s="235">
        <v>52.7</v>
      </c>
      <c r="T673" s="236">
        <v>23261000</v>
      </c>
      <c r="U673" s="238"/>
      <c r="V673" s="239">
        <v>1</v>
      </c>
      <c r="W673" s="240">
        <v>1</v>
      </c>
      <c r="X673" s="240">
        <v>1</v>
      </c>
      <c r="Y673" s="240">
        <v>1</v>
      </c>
      <c r="Z673" s="240">
        <v>1</v>
      </c>
      <c r="AA673" s="241">
        <v>1</v>
      </c>
      <c r="AB673" s="240">
        <v>1</v>
      </c>
      <c r="AC673" s="240">
        <v>1</v>
      </c>
      <c r="AD673" s="240">
        <v>1</v>
      </c>
      <c r="AE673" s="242">
        <v>1</v>
      </c>
      <c r="AF673" s="243">
        <f t="shared" si="106"/>
        <v>104.88906342038092</v>
      </c>
      <c r="AG673" s="244"/>
      <c r="AH673" s="245"/>
      <c r="AI673" s="246"/>
      <c r="AJ673" s="247" t="str">
        <f>IF(head!$F$48="S460","a0","a")</f>
        <v>a</v>
      </c>
      <c r="AK673" s="247">
        <f t="shared" si="107"/>
        <v>0.21</v>
      </c>
      <c r="AL673" s="248">
        <f>IF(head!F$48="S235",235,IF(head!F$48="S275",275,IF(head!F$48="S355",355,IF(head!F$48="S420",420,460))))^0.5*head!$I$40*1000/(S673*3.1416*210000^0.5)</f>
        <v>0.72738657469612578</v>
      </c>
      <c r="AM673" s="248">
        <f t="shared" si="108"/>
        <v>0.81992120486717446</v>
      </c>
      <c r="AN673" s="248">
        <f t="shared" si="109"/>
        <v>0.8345072442557091</v>
      </c>
      <c r="AO673" s="249">
        <f>IF(head!F$48="S235",235,IF(head!F$48="S275",275,IF(head!F$48="S355",355,IF(head!F$48="S420",420,460))))*AN673*J673/1000</f>
        <v>998.78416782366673</v>
      </c>
      <c r="AP673" s="250" t="str">
        <f t="shared" si="104"/>
        <v>HF SHS 140 x 12,5</v>
      </c>
    </row>
    <row r="674" spans="1:42">
      <c r="A674" s="230" t="s">
        <v>793</v>
      </c>
      <c r="B674" s="231">
        <f t="shared" si="105"/>
        <v>1205.8276223550163</v>
      </c>
      <c r="C674" s="232">
        <v>140</v>
      </c>
      <c r="D674" s="232">
        <v>140</v>
      </c>
      <c r="E674" s="233">
        <v>12.5</v>
      </c>
      <c r="F674" s="232"/>
      <c r="G674" s="232"/>
      <c r="H674" s="234">
        <v>48.7</v>
      </c>
      <c r="I674" s="235">
        <v>49.7</v>
      </c>
      <c r="J674" s="235">
        <v>6207</v>
      </c>
      <c r="K674" s="235">
        <v>0.52780000000000005</v>
      </c>
      <c r="L674" s="236">
        <v>16530000</v>
      </c>
      <c r="M674" s="222">
        <v>236100</v>
      </c>
      <c r="N674" s="222">
        <v>293300</v>
      </c>
      <c r="O674" s="237">
        <v>51.6</v>
      </c>
      <c r="P674" s="222">
        <v>16530000</v>
      </c>
      <c r="Q674" s="222">
        <v>236100</v>
      </c>
      <c r="R674" s="222">
        <v>293300</v>
      </c>
      <c r="S674" s="235">
        <v>51.6</v>
      </c>
      <c r="T674" s="236">
        <v>27760000</v>
      </c>
      <c r="U674" s="238"/>
      <c r="V674" s="239">
        <v>1</v>
      </c>
      <c r="W674" s="240">
        <v>1</v>
      </c>
      <c r="X674" s="240">
        <v>1</v>
      </c>
      <c r="Y674" s="240">
        <v>1</v>
      </c>
      <c r="Z674" s="240">
        <v>1</v>
      </c>
      <c r="AA674" s="241">
        <v>1</v>
      </c>
      <c r="AB674" s="240">
        <v>1</v>
      </c>
      <c r="AC674" s="240">
        <v>1</v>
      </c>
      <c r="AD674" s="240">
        <v>1</v>
      </c>
      <c r="AE674" s="242">
        <v>1</v>
      </c>
      <c r="AF674" s="243">
        <f t="shared" si="106"/>
        <v>85.033027227323998</v>
      </c>
      <c r="AG674" s="244"/>
      <c r="AH674" s="245"/>
      <c r="AI674" s="246"/>
      <c r="AJ674" s="247" t="str">
        <f>IF(head!$F$48="S460","a0","a")</f>
        <v>a</v>
      </c>
      <c r="AK674" s="247">
        <f t="shared" si="107"/>
        <v>0.21</v>
      </c>
      <c r="AL674" s="248">
        <f>IF(head!F$48="S235",235,IF(head!F$48="S275",275,IF(head!F$48="S355",355,IF(head!F$48="S420",420,460))))^0.5*head!$I$40*1000/(S674*3.1416*210000^0.5)</f>
        <v>0.74289287764507417</v>
      </c>
      <c r="AM674" s="248">
        <f t="shared" si="108"/>
        <v>0.83294866598062234</v>
      </c>
      <c r="AN674" s="248">
        <f t="shared" si="109"/>
        <v>0.82667655416843444</v>
      </c>
      <c r="AO674" s="249">
        <f>IF(head!F$48="S235",235,IF(head!F$48="S275",275,IF(head!F$48="S355",355,IF(head!F$48="S420",420,460))))*AN674*J674/1000</f>
        <v>1205.8276223550163</v>
      </c>
      <c r="AP674" s="250" t="str">
        <f t="shared" si="104"/>
        <v>HF SHS 150 x 6,3</v>
      </c>
    </row>
    <row r="675" spans="1:42">
      <c r="A675" s="230" t="s">
        <v>794</v>
      </c>
      <c r="B675" s="231">
        <f t="shared" si="105"/>
        <v>729.84702433108077</v>
      </c>
      <c r="C675" s="232">
        <v>150</v>
      </c>
      <c r="D675" s="232">
        <v>150</v>
      </c>
      <c r="E675" s="233">
        <v>6.3</v>
      </c>
      <c r="F675" s="232"/>
      <c r="G675" s="232"/>
      <c r="H675" s="234">
        <v>28.1</v>
      </c>
      <c r="I675" s="235">
        <v>28.6</v>
      </c>
      <c r="J675" s="235">
        <v>3579</v>
      </c>
      <c r="K675" s="235">
        <v>0.58379999999999999</v>
      </c>
      <c r="L675" s="236">
        <v>12234000</v>
      </c>
      <c r="M675" s="222">
        <v>163100</v>
      </c>
      <c r="N675" s="222">
        <v>192000</v>
      </c>
      <c r="O675" s="237">
        <v>58.5</v>
      </c>
      <c r="P675" s="222">
        <v>12234000</v>
      </c>
      <c r="Q675" s="222">
        <v>163100</v>
      </c>
      <c r="R675" s="222">
        <v>192000</v>
      </c>
      <c r="S675" s="235">
        <v>58.5</v>
      </c>
      <c r="T675" s="236">
        <v>19363000</v>
      </c>
      <c r="U675" s="238"/>
      <c r="V675" s="239">
        <v>1</v>
      </c>
      <c r="W675" s="240">
        <v>1</v>
      </c>
      <c r="X675" s="240">
        <v>1</v>
      </c>
      <c r="Y675" s="240">
        <v>1</v>
      </c>
      <c r="Z675" s="240">
        <v>1</v>
      </c>
      <c r="AA675" s="241">
        <v>1</v>
      </c>
      <c r="AB675" s="240">
        <v>1</v>
      </c>
      <c r="AC675" s="240">
        <v>1</v>
      </c>
      <c r="AD675" s="240">
        <v>1</v>
      </c>
      <c r="AE675" s="242">
        <v>1</v>
      </c>
      <c r="AF675" s="243">
        <f t="shared" si="106"/>
        <v>163.1181894383906</v>
      </c>
      <c r="AG675" s="244"/>
      <c r="AH675" s="245"/>
      <c r="AI675" s="246"/>
      <c r="AJ675" s="247" t="str">
        <f>IF(head!$F$48="S460","a0","a")</f>
        <v>a</v>
      </c>
      <c r="AK675" s="247">
        <f t="shared" si="107"/>
        <v>0.21</v>
      </c>
      <c r="AL675" s="248">
        <f>IF(head!F$48="S235",235,IF(head!F$48="S275",275,IF(head!F$48="S355",355,IF(head!F$48="S420",420,460))))^0.5*head!$I$40*1000/(S675*3.1416*210000^0.5)</f>
        <v>0.65526961515360393</v>
      </c>
      <c r="AM675" s="248">
        <f t="shared" si="108"/>
        <v>0.7624924438629046</v>
      </c>
      <c r="AN675" s="248">
        <f t="shared" si="109"/>
        <v>0.86776530271867303</v>
      </c>
      <c r="AO675" s="249">
        <f>IF(head!F$48="S235",235,IF(head!F$48="S275",275,IF(head!F$48="S355",355,IF(head!F$48="S420",420,460))))*AN675*J675/1000</f>
        <v>729.84702433108077</v>
      </c>
      <c r="AP675" s="250" t="str">
        <f t="shared" si="104"/>
        <v>HF SHS 150 x 8</v>
      </c>
    </row>
    <row r="676" spans="1:42">
      <c r="A676" s="230" t="s">
        <v>795</v>
      </c>
      <c r="B676" s="231">
        <f t="shared" si="105"/>
        <v>908.44825911092221</v>
      </c>
      <c r="C676" s="232">
        <v>150</v>
      </c>
      <c r="D676" s="232">
        <v>150</v>
      </c>
      <c r="E676" s="233">
        <v>8</v>
      </c>
      <c r="F676" s="232"/>
      <c r="G676" s="232"/>
      <c r="H676" s="234">
        <v>35.1</v>
      </c>
      <c r="I676" s="235">
        <v>35.799999999999997</v>
      </c>
      <c r="J676" s="235">
        <v>4475</v>
      </c>
      <c r="K676" s="235">
        <v>0.57940000000000003</v>
      </c>
      <c r="L676" s="236">
        <v>14906000</v>
      </c>
      <c r="M676" s="222">
        <v>198700</v>
      </c>
      <c r="N676" s="222">
        <v>236900</v>
      </c>
      <c r="O676" s="237">
        <v>57.7</v>
      </c>
      <c r="P676" s="222">
        <v>14906000</v>
      </c>
      <c r="Q676" s="222">
        <v>198700</v>
      </c>
      <c r="R676" s="222">
        <v>236900</v>
      </c>
      <c r="S676" s="235">
        <v>57.7</v>
      </c>
      <c r="T676" s="236">
        <v>23935000</v>
      </c>
      <c r="U676" s="238"/>
      <c r="V676" s="239">
        <v>1</v>
      </c>
      <c r="W676" s="240">
        <v>1</v>
      </c>
      <c r="X676" s="240">
        <v>1</v>
      </c>
      <c r="Y676" s="240">
        <v>1</v>
      </c>
      <c r="Z676" s="240">
        <v>1</v>
      </c>
      <c r="AA676" s="241">
        <v>1</v>
      </c>
      <c r="AB676" s="240">
        <v>1</v>
      </c>
      <c r="AC676" s="240">
        <v>1</v>
      </c>
      <c r="AD676" s="240">
        <v>1</v>
      </c>
      <c r="AE676" s="242">
        <v>1</v>
      </c>
      <c r="AF676" s="243">
        <f t="shared" si="106"/>
        <v>129.47486033519553</v>
      </c>
      <c r="AG676" s="244"/>
      <c r="AH676" s="245"/>
      <c r="AI676" s="246"/>
      <c r="AJ676" s="247" t="str">
        <f>IF(head!$F$48="S460","a0","a")</f>
        <v>a</v>
      </c>
      <c r="AK676" s="247">
        <f t="shared" si="107"/>
        <v>0.21</v>
      </c>
      <c r="AL676" s="248">
        <f>IF(head!F$48="S235",235,IF(head!F$48="S275",275,IF(head!F$48="S355",355,IF(head!F$48="S420",420,460))))^0.5*head!$I$40*1000/(S676*3.1416*210000^0.5)</f>
        <v>0.6643548091245377</v>
      </c>
      <c r="AM676" s="248">
        <f t="shared" si="108"/>
        <v>0.76944091116152691</v>
      </c>
      <c r="AN676" s="248">
        <f t="shared" si="109"/>
        <v>0.86385190453909155</v>
      </c>
      <c r="AO676" s="249">
        <f>IF(head!F$48="S235",235,IF(head!F$48="S275",275,IF(head!F$48="S355",355,IF(head!F$48="S420",420,460))))*AN676*J676/1000</f>
        <v>908.44825911092221</v>
      </c>
      <c r="AP676" s="250" t="str">
        <f t="shared" si="104"/>
        <v>HF SHS 150 x 10</v>
      </c>
    </row>
    <row r="677" spans="1:42">
      <c r="A677" s="230" t="s">
        <v>796</v>
      </c>
      <c r="B677" s="231">
        <f t="shared" si="105"/>
        <v>1109.1295427184557</v>
      </c>
      <c r="C677" s="232">
        <v>150</v>
      </c>
      <c r="D677" s="232">
        <v>150</v>
      </c>
      <c r="E677" s="233">
        <v>10</v>
      </c>
      <c r="F677" s="232"/>
      <c r="G677" s="232"/>
      <c r="H677" s="234">
        <v>43.1</v>
      </c>
      <c r="I677" s="235">
        <v>43.9</v>
      </c>
      <c r="J677" s="235">
        <v>5493</v>
      </c>
      <c r="K677" s="235">
        <v>0.57420000000000004</v>
      </c>
      <c r="L677" s="236">
        <v>17732000</v>
      </c>
      <c r="M677" s="222">
        <v>236400</v>
      </c>
      <c r="N677" s="222">
        <v>286000</v>
      </c>
      <c r="O677" s="237">
        <v>56.8</v>
      </c>
      <c r="P677" s="222">
        <v>17732000</v>
      </c>
      <c r="Q677" s="222">
        <v>236400</v>
      </c>
      <c r="R677" s="222">
        <v>286000</v>
      </c>
      <c r="S677" s="235">
        <v>56.8</v>
      </c>
      <c r="T677" s="236">
        <v>28955000</v>
      </c>
      <c r="U677" s="238"/>
      <c r="V677" s="239">
        <v>1</v>
      </c>
      <c r="W677" s="240">
        <v>1</v>
      </c>
      <c r="X677" s="240">
        <v>1</v>
      </c>
      <c r="Y677" s="240">
        <v>1</v>
      </c>
      <c r="Z677" s="240">
        <v>1</v>
      </c>
      <c r="AA677" s="241">
        <v>1</v>
      </c>
      <c r="AB677" s="240">
        <v>1</v>
      </c>
      <c r="AC677" s="240">
        <v>1</v>
      </c>
      <c r="AD677" s="240">
        <v>1</v>
      </c>
      <c r="AE677" s="242">
        <v>1</v>
      </c>
      <c r="AF677" s="243">
        <f t="shared" si="106"/>
        <v>104.53304205352268</v>
      </c>
      <c r="AG677" s="244"/>
      <c r="AH677" s="245"/>
      <c r="AI677" s="246"/>
      <c r="AJ677" s="247" t="str">
        <f>IF(head!$F$48="S460","a0","a")</f>
        <v>a</v>
      </c>
      <c r="AK677" s="247">
        <f t="shared" si="107"/>
        <v>0.21</v>
      </c>
      <c r="AL677" s="248">
        <f>IF(head!F$48="S235",235,IF(head!F$48="S275",275,IF(head!F$48="S355",355,IF(head!F$48="S420",420,460))))^0.5*head!$I$40*1000/(S677*3.1416*210000^0.5)</f>
        <v>0.67488155786066617</v>
      </c>
      <c r="AM677" s="248">
        <f t="shared" si="108"/>
        <v>0.7775951221455899</v>
      </c>
      <c r="AN677" s="248">
        <f t="shared" si="109"/>
        <v>0.85922085959961081</v>
      </c>
      <c r="AO677" s="249">
        <f>IF(head!F$48="S235",235,IF(head!F$48="S275",275,IF(head!F$48="S355",355,IF(head!F$48="S420",420,460))))*AN677*J677/1000</f>
        <v>1109.1295427184557</v>
      </c>
      <c r="AP677" s="250" t="str">
        <f t="shared" si="104"/>
        <v>HF SHS 150 x 12,5</v>
      </c>
    </row>
    <row r="678" spans="1:42">
      <c r="A678" s="230" t="s">
        <v>797</v>
      </c>
      <c r="B678" s="231">
        <f t="shared" si="105"/>
        <v>1344.7754777179314</v>
      </c>
      <c r="C678" s="232">
        <v>150</v>
      </c>
      <c r="D678" s="232">
        <v>150</v>
      </c>
      <c r="E678" s="233">
        <v>12.5</v>
      </c>
      <c r="F678" s="232"/>
      <c r="G678" s="232"/>
      <c r="H678" s="234">
        <v>52.7</v>
      </c>
      <c r="I678" s="235">
        <v>53.7</v>
      </c>
      <c r="J678" s="235">
        <v>6707</v>
      </c>
      <c r="K678" s="235">
        <v>0.56779999999999997</v>
      </c>
      <c r="L678" s="236">
        <v>20804000</v>
      </c>
      <c r="M678" s="222">
        <v>277400</v>
      </c>
      <c r="N678" s="222">
        <v>342100</v>
      </c>
      <c r="O678" s="237">
        <v>55.7</v>
      </c>
      <c r="P678" s="222">
        <v>20804000</v>
      </c>
      <c r="Q678" s="222">
        <v>277400</v>
      </c>
      <c r="R678" s="222">
        <v>342100</v>
      </c>
      <c r="S678" s="235">
        <v>55.7</v>
      </c>
      <c r="T678" s="236">
        <v>34684000</v>
      </c>
      <c r="U678" s="238"/>
      <c r="V678" s="239">
        <v>1</v>
      </c>
      <c r="W678" s="240">
        <v>1</v>
      </c>
      <c r="X678" s="240">
        <v>1</v>
      </c>
      <c r="Y678" s="240">
        <v>1</v>
      </c>
      <c r="Z678" s="240">
        <v>1</v>
      </c>
      <c r="AA678" s="241">
        <v>1</v>
      </c>
      <c r="AB678" s="240">
        <v>1</v>
      </c>
      <c r="AC678" s="240">
        <v>1</v>
      </c>
      <c r="AD678" s="240">
        <v>1</v>
      </c>
      <c r="AE678" s="242">
        <v>1</v>
      </c>
      <c r="AF678" s="243">
        <f t="shared" si="106"/>
        <v>84.657820187863422</v>
      </c>
      <c r="AG678" s="244"/>
      <c r="AH678" s="245"/>
      <c r="AI678" s="246"/>
      <c r="AJ678" s="247" t="str">
        <f>IF(head!$F$48="S460","a0","a")</f>
        <v>a</v>
      </c>
      <c r="AK678" s="247">
        <f t="shared" si="107"/>
        <v>0.21</v>
      </c>
      <c r="AL678" s="248">
        <f>IF(head!F$48="S235",235,IF(head!F$48="S275",275,IF(head!F$48="S355",355,IF(head!F$48="S420",420,460))))^0.5*head!$I$40*1000/(S678*3.1416*210000^0.5)</f>
        <v>0.6882095599010023</v>
      </c>
      <c r="AM678" s="248">
        <f t="shared" si="108"/>
        <v>0.78807820295917086</v>
      </c>
      <c r="AN678" s="248">
        <f t="shared" si="109"/>
        <v>0.85320543333128063</v>
      </c>
      <c r="AO678" s="249">
        <f>IF(head!F$48="S235",235,IF(head!F$48="S275",275,IF(head!F$48="S355",355,IF(head!F$48="S420",420,460))))*AN678*J678/1000</f>
        <v>1344.7754777179314</v>
      </c>
      <c r="AP678" s="250" t="str">
        <f t="shared" si="104"/>
        <v>HF SHS 150 x 16</v>
      </c>
    </row>
    <row r="679" spans="1:42">
      <c r="A679" s="230" t="s">
        <v>798</v>
      </c>
      <c r="B679" s="231">
        <f t="shared" si="105"/>
        <v>1645.8024120202699</v>
      </c>
      <c r="C679" s="232">
        <v>150</v>
      </c>
      <c r="D679" s="232">
        <v>150</v>
      </c>
      <c r="E679" s="233">
        <v>16</v>
      </c>
      <c r="F679" s="232"/>
      <c r="G679" s="232"/>
      <c r="H679" s="234">
        <v>65.2</v>
      </c>
      <c r="I679" s="235">
        <v>66.400000000000006</v>
      </c>
      <c r="J679" s="235">
        <v>8301</v>
      </c>
      <c r="K679" s="235">
        <v>0.55879999999999996</v>
      </c>
      <c r="L679" s="236">
        <v>24300000</v>
      </c>
      <c r="M679" s="222">
        <v>324000</v>
      </c>
      <c r="N679" s="222">
        <v>410700</v>
      </c>
      <c r="O679" s="237">
        <v>54.1</v>
      </c>
      <c r="P679" s="222">
        <v>24300000</v>
      </c>
      <c r="Q679" s="222">
        <v>324000</v>
      </c>
      <c r="R679" s="222">
        <v>410700</v>
      </c>
      <c r="S679" s="235">
        <v>54.1</v>
      </c>
      <c r="T679" s="236">
        <v>41678000</v>
      </c>
      <c r="U679" s="238"/>
      <c r="V679" s="239">
        <v>1</v>
      </c>
      <c r="W679" s="240">
        <v>1</v>
      </c>
      <c r="X679" s="240">
        <v>1</v>
      </c>
      <c r="Y679" s="240">
        <v>1</v>
      </c>
      <c r="Z679" s="240">
        <v>1</v>
      </c>
      <c r="AA679" s="241">
        <v>1</v>
      </c>
      <c r="AB679" s="240">
        <v>1</v>
      </c>
      <c r="AC679" s="240">
        <v>1</v>
      </c>
      <c r="AD679" s="240">
        <v>1</v>
      </c>
      <c r="AE679" s="242">
        <v>1</v>
      </c>
      <c r="AF679" s="243">
        <f t="shared" si="106"/>
        <v>67.317190699915656</v>
      </c>
      <c r="AG679" s="244"/>
      <c r="AH679" s="245"/>
      <c r="AI679" s="246"/>
      <c r="AJ679" s="247" t="str">
        <f>IF(head!$F$48="S460","a0","a")</f>
        <v>a</v>
      </c>
      <c r="AK679" s="247">
        <f t="shared" si="107"/>
        <v>0.21</v>
      </c>
      <c r="AL679" s="248">
        <f>IF(head!F$48="S235",235,IF(head!F$48="S275",275,IF(head!F$48="S355",355,IF(head!F$48="S420",420,460))))^0.5*head!$I$40*1000/(S679*3.1416*210000^0.5)</f>
        <v>0.70856326222709465</v>
      </c>
      <c r="AM679" s="248">
        <f t="shared" si="108"/>
        <v>0.80443009082279615</v>
      </c>
      <c r="AN679" s="248">
        <f t="shared" si="109"/>
        <v>0.84368323325324557</v>
      </c>
      <c r="AO679" s="249">
        <f>IF(head!F$48="S235",235,IF(head!F$48="S275",275,IF(head!F$48="S355",355,IF(head!F$48="S420",420,460))))*AN679*J679/1000</f>
        <v>1645.8024120202699</v>
      </c>
      <c r="AP679" s="250" t="str">
        <f t="shared" si="104"/>
        <v>HF SHS 160 x 6,3</v>
      </c>
    </row>
    <row r="680" spans="1:42">
      <c r="A680" s="230" t="s">
        <v>799</v>
      </c>
      <c r="B680" s="231">
        <f t="shared" si="105"/>
        <v>796.97918766712985</v>
      </c>
      <c r="C680" s="232">
        <v>160</v>
      </c>
      <c r="D680" s="232">
        <v>160</v>
      </c>
      <c r="E680" s="233">
        <v>6.3</v>
      </c>
      <c r="F680" s="232"/>
      <c r="G680" s="232"/>
      <c r="H680" s="234">
        <v>30.1</v>
      </c>
      <c r="I680" s="235">
        <v>30.6</v>
      </c>
      <c r="J680" s="235">
        <v>3831</v>
      </c>
      <c r="K680" s="235">
        <v>0.62380000000000002</v>
      </c>
      <c r="L680" s="236">
        <v>14988000</v>
      </c>
      <c r="M680" s="222">
        <v>187400</v>
      </c>
      <c r="N680" s="222">
        <v>219900</v>
      </c>
      <c r="O680" s="237">
        <v>62.6</v>
      </c>
      <c r="P680" s="222">
        <v>14988000</v>
      </c>
      <c r="Q680" s="222">
        <v>187400</v>
      </c>
      <c r="R680" s="222">
        <v>219900</v>
      </c>
      <c r="S680" s="235">
        <v>62.6</v>
      </c>
      <c r="T680" s="236">
        <v>23645000</v>
      </c>
      <c r="U680" s="238"/>
      <c r="V680" s="239">
        <v>1</v>
      </c>
      <c r="W680" s="240">
        <v>1</v>
      </c>
      <c r="X680" s="240">
        <v>1</v>
      </c>
      <c r="Y680" s="240">
        <v>1</v>
      </c>
      <c r="Z680" s="240">
        <v>1</v>
      </c>
      <c r="AA680" s="241">
        <v>1</v>
      </c>
      <c r="AB680" s="240">
        <v>1</v>
      </c>
      <c r="AC680" s="240">
        <v>1</v>
      </c>
      <c r="AD680" s="240">
        <v>2</v>
      </c>
      <c r="AE680" s="242">
        <v>2</v>
      </c>
      <c r="AF680" s="243">
        <f t="shared" si="106"/>
        <v>162.82954842077785</v>
      </c>
      <c r="AG680" s="244"/>
      <c r="AH680" s="245"/>
      <c r="AI680" s="246"/>
      <c r="AJ680" s="247" t="str">
        <f>IF(head!$F$48="S460","a0","a")</f>
        <v>a</v>
      </c>
      <c r="AK680" s="247">
        <f t="shared" si="107"/>
        <v>0.21</v>
      </c>
      <c r="AL680" s="248">
        <f>IF(head!F$48="S235",235,IF(head!F$48="S275",275,IF(head!F$48="S355",355,IF(head!F$48="S420",420,460))))^0.5*head!$I$40*1000/(S680*3.1416*210000^0.5)</f>
        <v>0.61235259563076405</v>
      </c>
      <c r="AM680" s="248">
        <f t="shared" si="108"/>
        <v>0.73078487322909724</v>
      </c>
      <c r="AN680" s="248">
        <f t="shared" si="109"/>
        <v>0.88525210090930073</v>
      </c>
      <c r="AO680" s="249">
        <f>IF(head!F$48="S235",235,IF(head!F$48="S275",275,IF(head!F$48="S355",355,IF(head!F$48="S420",420,460))))*AN680*J680/1000</f>
        <v>796.97918766712985</v>
      </c>
      <c r="AP680" s="250" t="str">
        <f t="shared" si="104"/>
        <v>HF SHS 160 x 8</v>
      </c>
    </row>
    <row r="681" spans="1:42">
      <c r="A681" s="230" t="s">
        <v>800</v>
      </c>
      <c r="B681" s="231">
        <f t="shared" si="105"/>
        <v>994.0198809923013</v>
      </c>
      <c r="C681" s="232">
        <v>160</v>
      </c>
      <c r="D681" s="232">
        <v>160</v>
      </c>
      <c r="E681" s="233">
        <v>8</v>
      </c>
      <c r="F681" s="232"/>
      <c r="G681" s="232"/>
      <c r="H681" s="234">
        <v>37.6</v>
      </c>
      <c r="I681" s="235">
        <v>38.4</v>
      </c>
      <c r="J681" s="235">
        <v>4795</v>
      </c>
      <c r="K681" s="235">
        <v>0.61939999999999995</v>
      </c>
      <c r="L681" s="236">
        <v>18313000</v>
      </c>
      <c r="M681" s="222">
        <v>228900</v>
      </c>
      <c r="N681" s="222">
        <v>271800</v>
      </c>
      <c r="O681" s="237">
        <v>61.8</v>
      </c>
      <c r="P681" s="222">
        <v>18313000</v>
      </c>
      <c r="Q681" s="222">
        <v>228900</v>
      </c>
      <c r="R681" s="222">
        <v>271800</v>
      </c>
      <c r="S681" s="235">
        <v>61.8</v>
      </c>
      <c r="T681" s="236">
        <v>29281000</v>
      </c>
      <c r="U681" s="238"/>
      <c r="V681" s="239">
        <v>1</v>
      </c>
      <c r="W681" s="240">
        <v>1</v>
      </c>
      <c r="X681" s="240">
        <v>1</v>
      </c>
      <c r="Y681" s="240">
        <v>1</v>
      </c>
      <c r="Z681" s="240">
        <v>1</v>
      </c>
      <c r="AA681" s="241">
        <v>1</v>
      </c>
      <c r="AB681" s="240">
        <v>1</v>
      </c>
      <c r="AC681" s="240">
        <v>1</v>
      </c>
      <c r="AD681" s="240">
        <v>1</v>
      </c>
      <c r="AE681" s="242">
        <v>1</v>
      </c>
      <c r="AF681" s="243">
        <f t="shared" si="106"/>
        <v>129.17622523461938</v>
      </c>
      <c r="AG681" s="244"/>
      <c r="AH681" s="245"/>
      <c r="AI681" s="246"/>
      <c r="AJ681" s="247" t="str">
        <f>IF(head!$F$48="S460","a0","a")</f>
        <v>a</v>
      </c>
      <c r="AK681" s="247">
        <f t="shared" si="107"/>
        <v>0.21</v>
      </c>
      <c r="AL681" s="248">
        <f>IF(head!F$48="S235",235,IF(head!F$48="S275",275,IF(head!F$48="S355",355,IF(head!F$48="S420",420,460))))^0.5*head!$I$40*1000/(S681*3.1416*210000^0.5)</f>
        <v>0.6202794900725862</v>
      </c>
      <c r="AM681" s="248">
        <f t="shared" si="108"/>
        <v>0.73650266935997533</v>
      </c>
      <c r="AN681" s="248">
        <f t="shared" si="109"/>
        <v>0.8821421968737837</v>
      </c>
      <c r="AO681" s="249">
        <f>IF(head!F$48="S235",235,IF(head!F$48="S275",275,IF(head!F$48="S355",355,IF(head!F$48="S420",420,460))))*AN681*J681/1000</f>
        <v>994.0198809923013</v>
      </c>
      <c r="AP681" s="250" t="str">
        <f t="shared" si="104"/>
        <v>HF SHS 160 x 10</v>
      </c>
    </row>
    <row r="682" spans="1:42">
      <c r="A682" s="230" t="s">
        <v>801</v>
      </c>
      <c r="B682" s="231">
        <f t="shared" si="105"/>
        <v>1216.5668306482712</v>
      </c>
      <c r="C682" s="232">
        <v>160</v>
      </c>
      <c r="D682" s="232">
        <v>160</v>
      </c>
      <c r="E682" s="233">
        <v>10</v>
      </c>
      <c r="F682" s="232"/>
      <c r="G682" s="232"/>
      <c r="H682" s="234">
        <v>46.3</v>
      </c>
      <c r="I682" s="235">
        <v>47.1</v>
      </c>
      <c r="J682" s="235">
        <v>5893</v>
      </c>
      <c r="K682" s="235">
        <v>0.61419999999999997</v>
      </c>
      <c r="L682" s="236">
        <v>21858000</v>
      </c>
      <c r="M682" s="222">
        <v>273200</v>
      </c>
      <c r="N682" s="222">
        <v>329000</v>
      </c>
      <c r="O682" s="237">
        <v>60.9</v>
      </c>
      <c r="P682" s="222">
        <v>21858000</v>
      </c>
      <c r="Q682" s="222">
        <v>273200</v>
      </c>
      <c r="R682" s="222">
        <v>329000</v>
      </c>
      <c r="S682" s="235">
        <v>60.9</v>
      </c>
      <c r="T682" s="236">
        <v>35506000</v>
      </c>
      <c r="U682" s="238"/>
      <c r="V682" s="239">
        <v>1</v>
      </c>
      <c r="W682" s="240">
        <v>1</v>
      </c>
      <c r="X682" s="240">
        <v>1</v>
      </c>
      <c r="Y682" s="240">
        <v>1</v>
      </c>
      <c r="Z682" s="240">
        <v>1</v>
      </c>
      <c r="AA682" s="241">
        <v>1</v>
      </c>
      <c r="AB682" s="240">
        <v>1</v>
      </c>
      <c r="AC682" s="240">
        <v>1</v>
      </c>
      <c r="AD682" s="240">
        <v>1</v>
      </c>
      <c r="AE682" s="242">
        <v>1</v>
      </c>
      <c r="AF682" s="243">
        <f t="shared" si="106"/>
        <v>104.22535211267605</v>
      </c>
      <c r="AG682" s="244"/>
      <c r="AH682" s="245"/>
      <c r="AI682" s="246"/>
      <c r="AJ682" s="247" t="str">
        <f>IF(head!$F$48="S460","a0","a")</f>
        <v>a</v>
      </c>
      <c r="AK682" s="247">
        <f t="shared" si="107"/>
        <v>0.21</v>
      </c>
      <c r="AL682" s="248">
        <f>IF(head!F$48="S235",235,IF(head!F$48="S275",275,IF(head!F$48="S355",355,IF(head!F$48="S420",420,460))))^0.5*head!$I$40*1000/(S682*3.1416*210000^0.5)</f>
        <v>0.62944618204410219</v>
      </c>
      <c r="AM682" s="248">
        <f t="shared" si="108"/>
        <v>0.74319309715957926</v>
      </c>
      <c r="AN682" s="248">
        <f t="shared" si="109"/>
        <v>0.87847957414189293</v>
      </c>
      <c r="AO682" s="249">
        <f>IF(head!F$48="S235",235,IF(head!F$48="S275",275,IF(head!F$48="S355",355,IF(head!F$48="S420",420,460))))*AN682*J682/1000</f>
        <v>1216.5668306482712</v>
      </c>
      <c r="AP682" s="250" t="str">
        <f t="shared" si="104"/>
        <v>HF SHS 160 x 12,5</v>
      </c>
    </row>
    <row r="683" spans="1:42">
      <c r="A683" s="230" t="s">
        <v>802</v>
      </c>
      <c r="B683" s="231">
        <f t="shared" si="105"/>
        <v>1479.8209037965255</v>
      </c>
      <c r="C683" s="232">
        <v>160</v>
      </c>
      <c r="D683" s="232">
        <v>160</v>
      </c>
      <c r="E683" s="233">
        <v>12.5</v>
      </c>
      <c r="F683" s="232"/>
      <c r="G683" s="232"/>
      <c r="H683" s="234">
        <v>56.6</v>
      </c>
      <c r="I683" s="235">
        <v>57.7</v>
      </c>
      <c r="J683" s="235">
        <v>7207</v>
      </c>
      <c r="K683" s="235">
        <v>0.60780000000000001</v>
      </c>
      <c r="L683" s="236">
        <v>25758000</v>
      </c>
      <c r="M683" s="222">
        <v>322000</v>
      </c>
      <c r="N683" s="222">
        <v>394700</v>
      </c>
      <c r="O683" s="237">
        <v>59.8</v>
      </c>
      <c r="P683" s="222">
        <v>25758000</v>
      </c>
      <c r="Q683" s="222">
        <v>322000</v>
      </c>
      <c r="R683" s="222">
        <v>394700</v>
      </c>
      <c r="S683" s="235">
        <v>59.8</v>
      </c>
      <c r="T683" s="236">
        <v>42666000</v>
      </c>
      <c r="U683" s="238"/>
      <c r="V683" s="239">
        <v>1</v>
      </c>
      <c r="W683" s="240">
        <v>1</v>
      </c>
      <c r="X683" s="240">
        <v>1</v>
      </c>
      <c r="Y683" s="240">
        <v>1</v>
      </c>
      <c r="Z683" s="240">
        <v>1</v>
      </c>
      <c r="AA683" s="241">
        <v>1</v>
      </c>
      <c r="AB683" s="240">
        <v>1</v>
      </c>
      <c r="AC683" s="240">
        <v>1</v>
      </c>
      <c r="AD683" s="240">
        <v>1</v>
      </c>
      <c r="AE683" s="242">
        <v>1</v>
      </c>
      <c r="AF683" s="243">
        <f t="shared" si="106"/>
        <v>84.334674621895388</v>
      </c>
      <c r="AG683" s="244"/>
      <c r="AH683" s="245"/>
      <c r="AI683" s="246"/>
      <c r="AJ683" s="247" t="str">
        <f>IF(head!$F$48="S460","a0","a")</f>
        <v>a</v>
      </c>
      <c r="AK683" s="247">
        <f t="shared" si="107"/>
        <v>0.21</v>
      </c>
      <c r="AL683" s="248">
        <f>IF(head!F$48="S235",235,IF(head!F$48="S275",275,IF(head!F$48="S355",355,IF(head!F$48="S420",420,460))))^0.5*head!$I$40*1000/(S683*3.1416*210000^0.5)</f>
        <v>0.64102462351982992</v>
      </c>
      <c r="AM683" s="248">
        <f t="shared" si="108"/>
        <v>0.75176386944895202</v>
      </c>
      <c r="AN683" s="248">
        <f t="shared" si="109"/>
        <v>0.87374916455132301</v>
      </c>
      <c r="AO683" s="249">
        <f>IF(head!F$48="S235",235,IF(head!F$48="S275",275,IF(head!F$48="S355",355,IF(head!F$48="S420",420,460))))*AN683*J683/1000</f>
        <v>1479.8209037965255</v>
      </c>
      <c r="AP683" s="250" t="str">
        <f t="shared" si="104"/>
        <v>HF SHS 180 x 6,3</v>
      </c>
    </row>
    <row r="684" spans="1:42">
      <c r="A684" s="230" t="s">
        <v>803</v>
      </c>
      <c r="B684" s="231">
        <f t="shared" si="105"/>
        <v>927.68930081580083</v>
      </c>
      <c r="C684" s="232">
        <v>180</v>
      </c>
      <c r="D684" s="232">
        <v>180</v>
      </c>
      <c r="E684" s="233">
        <v>6.3</v>
      </c>
      <c r="F684" s="232"/>
      <c r="G684" s="232"/>
      <c r="H684" s="234">
        <v>34</v>
      </c>
      <c r="I684" s="235">
        <v>34.700000000000003</v>
      </c>
      <c r="J684" s="235">
        <v>4335</v>
      </c>
      <c r="K684" s="235">
        <v>0.70379999999999998</v>
      </c>
      <c r="L684" s="236">
        <v>21679000</v>
      </c>
      <c r="M684" s="222">
        <v>240900</v>
      </c>
      <c r="N684" s="222">
        <v>281300</v>
      </c>
      <c r="O684" s="237">
        <v>70.7</v>
      </c>
      <c r="P684" s="222">
        <v>21679000</v>
      </c>
      <c r="Q684" s="222">
        <v>240900</v>
      </c>
      <c r="R684" s="222">
        <v>281300</v>
      </c>
      <c r="S684" s="235">
        <v>70.7</v>
      </c>
      <c r="T684" s="236">
        <v>34009000</v>
      </c>
      <c r="U684" s="238"/>
      <c r="V684" s="239">
        <v>1</v>
      </c>
      <c r="W684" s="240">
        <v>1</v>
      </c>
      <c r="X684" s="240">
        <v>1</v>
      </c>
      <c r="Y684" s="240">
        <v>1</v>
      </c>
      <c r="Z684" s="240">
        <v>2</v>
      </c>
      <c r="AA684" s="241">
        <v>1</v>
      </c>
      <c r="AB684" s="240">
        <v>1</v>
      </c>
      <c r="AC684" s="240">
        <v>2</v>
      </c>
      <c r="AD684" s="240">
        <v>3</v>
      </c>
      <c r="AE684" s="242">
        <v>3</v>
      </c>
      <c r="AF684" s="243">
        <f t="shared" si="106"/>
        <v>162.35294117647058</v>
      </c>
      <c r="AG684" s="244"/>
      <c r="AH684" s="245"/>
      <c r="AI684" s="246"/>
      <c r="AJ684" s="247" t="str">
        <f>IF(head!$F$48="S460","a0","a")</f>
        <v>a</v>
      </c>
      <c r="AK684" s="247">
        <f t="shared" si="107"/>
        <v>0.21</v>
      </c>
      <c r="AL684" s="248">
        <f>IF(head!F$48="S235",235,IF(head!F$48="S275",275,IF(head!F$48="S355",355,IF(head!F$48="S420",420,460))))^0.5*head!$I$40*1000/(S684*3.1416*210000^0.5)</f>
        <v>0.54219621621620695</v>
      </c>
      <c r="AM684" s="248">
        <f t="shared" si="108"/>
        <v>0.68291897114228772</v>
      </c>
      <c r="AN684" s="248">
        <f t="shared" si="109"/>
        <v>0.91063761153971956</v>
      </c>
      <c r="AO684" s="249">
        <f>IF(head!F$48="S235",235,IF(head!F$48="S275",275,IF(head!F$48="S355",355,IF(head!F$48="S420",420,460))))*AN684*J684/1000</f>
        <v>927.68930081580083</v>
      </c>
      <c r="AP684" s="250" t="str">
        <f t="shared" si="104"/>
        <v>HF SHS 180 x 8</v>
      </c>
    </row>
    <row r="685" spans="1:42">
      <c r="A685" s="230" t="s">
        <v>804</v>
      </c>
      <c r="B685" s="231">
        <f t="shared" si="105"/>
        <v>1160.7458969828826</v>
      </c>
      <c r="C685" s="232">
        <v>180</v>
      </c>
      <c r="D685" s="232">
        <v>180</v>
      </c>
      <c r="E685" s="233">
        <v>8</v>
      </c>
      <c r="F685" s="232"/>
      <c r="G685" s="232"/>
      <c r="H685" s="234">
        <v>42.7</v>
      </c>
      <c r="I685" s="235">
        <v>43.5</v>
      </c>
      <c r="J685" s="235">
        <v>5435</v>
      </c>
      <c r="K685" s="235">
        <v>0.69940000000000002</v>
      </c>
      <c r="L685" s="236">
        <v>26608000</v>
      </c>
      <c r="M685" s="222">
        <v>295600</v>
      </c>
      <c r="N685" s="222">
        <v>348900</v>
      </c>
      <c r="O685" s="237">
        <v>70</v>
      </c>
      <c r="P685" s="222">
        <v>26608000</v>
      </c>
      <c r="Q685" s="222">
        <v>295600</v>
      </c>
      <c r="R685" s="222">
        <v>348900</v>
      </c>
      <c r="S685" s="235">
        <v>70</v>
      </c>
      <c r="T685" s="236">
        <v>42245000</v>
      </c>
      <c r="U685" s="238"/>
      <c r="V685" s="239">
        <v>1</v>
      </c>
      <c r="W685" s="240">
        <v>1</v>
      </c>
      <c r="X685" s="240">
        <v>1</v>
      </c>
      <c r="Y685" s="240">
        <v>1</v>
      </c>
      <c r="Z685" s="240">
        <v>1</v>
      </c>
      <c r="AA685" s="241">
        <v>1</v>
      </c>
      <c r="AB685" s="240">
        <v>1</v>
      </c>
      <c r="AC685" s="240">
        <v>1</v>
      </c>
      <c r="AD685" s="240">
        <v>1</v>
      </c>
      <c r="AE685" s="242">
        <v>1</v>
      </c>
      <c r="AF685" s="243">
        <f t="shared" si="106"/>
        <v>128.68445262189513</v>
      </c>
      <c r="AG685" s="244"/>
      <c r="AH685" s="245"/>
      <c r="AI685" s="246"/>
      <c r="AJ685" s="247" t="str">
        <f>IF(head!$F$48="S460","a0","a")</f>
        <v>a</v>
      </c>
      <c r="AK685" s="247">
        <f t="shared" si="107"/>
        <v>0.21</v>
      </c>
      <c r="AL685" s="248">
        <f>IF(head!F$48="S235",235,IF(head!F$48="S275",275,IF(head!F$48="S355",355,IF(head!F$48="S420",420,460))))^0.5*head!$I$40*1000/(S685*3.1416*210000^0.5)</f>
        <v>0.54761817837836901</v>
      </c>
      <c r="AM685" s="248">
        <f t="shared" si="108"/>
        <v>0.68644274337495037</v>
      </c>
      <c r="AN685" s="248">
        <f t="shared" si="109"/>
        <v>0.90880298849684482</v>
      </c>
      <c r="AO685" s="249">
        <f>IF(head!F$48="S235",235,IF(head!F$48="S275",275,IF(head!F$48="S355",355,IF(head!F$48="S420",420,460))))*AN685*J685/1000</f>
        <v>1160.7458969828826</v>
      </c>
      <c r="AP685" s="250" t="str">
        <f t="shared" si="104"/>
        <v>HF SHS 180 x 10</v>
      </c>
    </row>
    <row r="686" spans="1:42">
      <c r="A686" s="230" t="s">
        <v>805</v>
      </c>
      <c r="B686" s="231">
        <f t="shared" si="105"/>
        <v>1425.5714032560647</v>
      </c>
      <c r="C686" s="232">
        <v>180</v>
      </c>
      <c r="D686" s="232">
        <v>180</v>
      </c>
      <c r="E686" s="233">
        <v>10</v>
      </c>
      <c r="F686" s="232"/>
      <c r="G686" s="232"/>
      <c r="H686" s="234">
        <v>52.5</v>
      </c>
      <c r="I686" s="235">
        <v>53.5</v>
      </c>
      <c r="J686" s="235">
        <v>6693</v>
      </c>
      <c r="K686" s="235">
        <v>0.69420000000000004</v>
      </c>
      <c r="L686" s="236">
        <v>31934000</v>
      </c>
      <c r="M686" s="222">
        <v>354800</v>
      </c>
      <c r="N686" s="222">
        <v>423900</v>
      </c>
      <c r="O686" s="237">
        <v>69.099999999999994</v>
      </c>
      <c r="P686" s="222">
        <v>31934000</v>
      </c>
      <c r="Q686" s="222">
        <v>354800</v>
      </c>
      <c r="R686" s="222">
        <v>423900</v>
      </c>
      <c r="S686" s="235">
        <v>69.099999999999994</v>
      </c>
      <c r="T686" s="236">
        <v>51422000</v>
      </c>
      <c r="U686" s="238"/>
      <c r="V686" s="239">
        <v>1</v>
      </c>
      <c r="W686" s="240">
        <v>1</v>
      </c>
      <c r="X686" s="240">
        <v>1</v>
      </c>
      <c r="Y686" s="240">
        <v>1</v>
      </c>
      <c r="Z686" s="240">
        <v>1</v>
      </c>
      <c r="AA686" s="241">
        <v>1</v>
      </c>
      <c r="AB686" s="240">
        <v>1</v>
      </c>
      <c r="AC686" s="240">
        <v>1</v>
      </c>
      <c r="AD686" s="240">
        <v>1</v>
      </c>
      <c r="AE686" s="242">
        <v>1</v>
      </c>
      <c r="AF686" s="243">
        <f t="shared" si="106"/>
        <v>103.72030479605559</v>
      </c>
      <c r="AG686" s="244"/>
      <c r="AH686" s="245"/>
      <c r="AI686" s="246"/>
      <c r="AJ686" s="247" t="str">
        <f>IF(head!$F$48="S460","a0","a")</f>
        <v>a</v>
      </c>
      <c r="AK686" s="247">
        <f t="shared" si="107"/>
        <v>0.21</v>
      </c>
      <c r="AL686" s="248">
        <f>IF(head!F$48="S235",235,IF(head!F$48="S275",275,IF(head!F$48="S355",355,IF(head!F$48="S420",420,460))))^0.5*head!$I$40*1000/(S686*3.1416*210000^0.5)</f>
        <v>0.55475068721397724</v>
      </c>
      <c r="AM686" s="248">
        <f t="shared" si="108"/>
        <v>0.6911229846396576</v>
      </c>
      <c r="AN686" s="248">
        <f t="shared" si="109"/>
        <v>0.90635907522057957</v>
      </c>
      <c r="AO686" s="249">
        <f>IF(head!F$48="S235",235,IF(head!F$48="S275",275,IF(head!F$48="S355",355,IF(head!F$48="S420",420,460))))*AN686*J686/1000</f>
        <v>1425.5714032560647</v>
      </c>
      <c r="AP686" s="250" t="str">
        <f t="shared" si="104"/>
        <v>HF SHS 180 x 12,5</v>
      </c>
    </row>
    <row r="687" spans="1:42">
      <c r="A687" s="230" t="s">
        <v>806</v>
      </c>
      <c r="B687" s="231">
        <f t="shared" si="105"/>
        <v>1742.0173660679018</v>
      </c>
      <c r="C687" s="232">
        <v>180</v>
      </c>
      <c r="D687" s="232">
        <v>180</v>
      </c>
      <c r="E687" s="233">
        <v>12.5</v>
      </c>
      <c r="F687" s="232"/>
      <c r="G687" s="232"/>
      <c r="H687" s="234">
        <v>64.400000000000006</v>
      </c>
      <c r="I687" s="235">
        <v>65.7</v>
      </c>
      <c r="J687" s="235">
        <v>8207</v>
      </c>
      <c r="K687" s="235">
        <v>0.68779999999999997</v>
      </c>
      <c r="L687" s="236">
        <v>37903000</v>
      </c>
      <c r="M687" s="222">
        <v>421100</v>
      </c>
      <c r="N687" s="222">
        <v>511200</v>
      </c>
      <c r="O687" s="237">
        <v>68</v>
      </c>
      <c r="P687" s="222">
        <v>37903000</v>
      </c>
      <c r="Q687" s="222">
        <v>421100</v>
      </c>
      <c r="R687" s="222">
        <v>511200</v>
      </c>
      <c r="S687" s="235">
        <v>68</v>
      </c>
      <c r="T687" s="236">
        <v>62108000</v>
      </c>
      <c r="U687" s="238"/>
      <c r="V687" s="239">
        <v>1</v>
      </c>
      <c r="W687" s="240">
        <v>1</v>
      </c>
      <c r="X687" s="240">
        <v>1</v>
      </c>
      <c r="Y687" s="240">
        <v>1</v>
      </c>
      <c r="Z687" s="240">
        <v>1</v>
      </c>
      <c r="AA687" s="241">
        <v>1</v>
      </c>
      <c r="AB687" s="240">
        <v>1</v>
      </c>
      <c r="AC687" s="240">
        <v>1</v>
      </c>
      <c r="AD687" s="240">
        <v>1</v>
      </c>
      <c r="AE687" s="242">
        <v>1</v>
      </c>
      <c r="AF687" s="243">
        <f t="shared" si="106"/>
        <v>83.806506640672595</v>
      </c>
      <c r="AG687" s="244"/>
      <c r="AH687" s="245"/>
      <c r="AI687" s="246"/>
      <c r="AJ687" s="247" t="str">
        <f>IF(head!$F$48="S460","a0","a")</f>
        <v>a</v>
      </c>
      <c r="AK687" s="247">
        <f t="shared" si="107"/>
        <v>0.21</v>
      </c>
      <c r="AL687" s="248">
        <f>IF(head!F$48="S235",235,IF(head!F$48="S275",275,IF(head!F$48="S355",355,IF(head!F$48="S420",420,460))))^0.5*head!$I$40*1000/(S687*3.1416*210000^0.5)</f>
        <v>0.56372459538949748</v>
      </c>
      <c r="AM687" s="248">
        <f t="shared" si="108"/>
        <v>0.69708379223942352</v>
      </c>
      <c r="AN687" s="248">
        <f t="shared" si="109"/>
        <v>0.90323380718997104</v>
      </c>
      <c r="AO687" s="249">
        <f>IF(head!F$48="S235",235,IF(head!F$48="S275",275,IF(head!F$48="S355",355,IF(head!F$48="S420",420,460))))*AN687*J687/1000</f>
        <v>1742.0173660679018</v>
      </c>
      <c r="AP687" s="250" t="str">
        <f t="shared" si="104"/>
        <v>HF SHS 200 x 6,3</v>
      </c>
    </row>
    <row r="688" spans="1:42">
      <c r="A688" s="230" t="s">
        <v>807</v>
      </c>
      <c r="B688" s="231">
        <f t="shared" si="105"/>
        <v>1055.9818738989788</v>
      </c>
      <c r="C688" s="232">
        <v>200</v>
      </c>
      <c r="D688" s="232">
        <v>200</v>
      </c>
      <c r="E688" s="233">
        <v>6.3</v>
      </c>
      <c r="F688" s="232"/>
      <c r="G688" s="232"/>
      <c r="H688" s="234">
        <v>38</v>
      </c>
      <c r="I688" s="235">
        <v>38.700000000000003</v>
      </c>
      <c r="J688" s="235">
        <v>4839</v>
      </c>
      <c r="K688" s="235">
        <v>0.78380000000000005</v>
      </c>
      <c r="L688" s="236">
        <v>30112000</v>
      </c>
      <c r="M688" s="222">
        <v>301100</v>
      </c>
      <c r="N688" s="222">
        <v>350300</v>
      </c>
      <c r="O688" s="237">
        <v>78.900000000000006</v>
      </c>
      <c r="P688" s="222">
        <v>30112000</v>
      </c>
      <c r="Q688" s="222">
        <v>301100</v>
      </c>
      <c r="R688" s="222">
        <v>350300</v>
      </c>
      <c r="S688" s="235">
        <v>78.900000000000006</v>
      </c>
      <c r="T688" s="236">
        <v>47027000</v>
      </c>
      <c r="U688" s="238"/>
      <c r="V688" s="239">
        <v>1</v>
      </c>
      <c r="W688" s="240">
        <v>1</v>
      </c>
      <c r="X688" s="240">
        <v>2</v>
      </c>
      <c r="Y688" s="240">
        <v>2</v>
      </c>
      <c r="Z688" s="240">
        <v>3</v>
      </c>
      <c r="AA688" s="241">
        <v>1</v>
      </c>
      <c r="AB688" s="240">
        <v>2</v>
      </c>
      <c r="AC688" s="240">
        <v>3</v>
      </c>
      <c r="AD688" s="240">
        <v>4</v>
      </c>
      <c r="AE688" s="242">
        <v>4</v>
      </c>
      <c r="AF688" s="243">
        <f t="shared" si="106"/>
        <v>161.97561479644554</v>
      </c>
      <c r="AG688" s="244"/>
      <c r="AH688" s="245"/>
      <c r="AI688" s="246"/>
      <c r="AJ688" s="247" t="str">
        <f>IF(head!$F$48="S460","a0","a")</f>
        <v>a</v>
      </c>
      <c r="AK688" s="247">
        <f t="shared" si="107"/>
        <v>0.21</v>
      </c>
      <c r="AL688" s="248">
        <f>IF(head!F$48="S235",235,IF(head!F$48="S275",275,IF(head!F$48="S355",355,IF(head!F$48="S420",420,460))))^0.5*head!$I$40*1000/(S688*3.1416*210000^0.5)</f>
        <v>0.48584629260438311</v>
      </c>
      <c r="AM688" s="248">
        <f t="shared" si="108"/>
        <v>0.64803717074217215</v>
      </c>
      <c r="AN688" s="248">
        <f t="shared" si="109"/>
        <v>0.92860919382761409</v>
      </c>
      <c r="AO688" s="249">
        <f>IF(head!F$48="S235",235,IF(head!F$48="S275",275,IF(head!F$48="S355",355,IF(head!F$48="S420",420,460))))*AN688*J688/1000</f>
        <v>1055.9818738989788</v>
      </c>
      <c r="AP688" s="250" t="str">
        <f t="shared" si="104"/>
        <v>HF SHS 200 x 8</v>
      </c>
    </row>
    <row r="689" spans="1:42">
      <c r="A689" s="230" t="s">
        <v>808</v>
      </c>
      <c r="B689" s="231">
        <f t="shared" si="105"/>
        <v>1323.5470240564216</v>
      </c>
      <c r="C689" s="232">
        <v>200</v>
      </c>
      <c r="D689" s="232">
        <v>200</v>
      </c>
      <c r="E689" s="233">
        <v>8</v>
      </c>
      <c r="F689" s="232"/>
      <c r="G689" s="232"/>
      <c r="H689" s="234">
        <v>47.7</v>
      </c>
      <c r="I689" s="235">
        <v>48.6</v>
      </c>
      <c r="J689" s="235">
        <v>6075</v>
      </c>
      <c r="K689" s="235">
        <v>0.77939999999999998</v>
      </c>
      <c r="L689" s="236">
        <v>37090000</v>
      </c>
      <c r="M689" s="222">
        <v>370900</v>
      </c>
      <c r="N689" s="222">
        <v>435600</v>
      </c>
      <c r="O689" s="237">
        <v>78.099999999999994</v>
      </c>
      <c r="P689" s="222">
        <v>37090000</v>
      </c>
      <c r="Q689" s="222">
        <v>370900</v>
      </c>
      <c r="R689" s="222">
        <v>435600</v>
      </c>
      <c r="S689" s="235">
        <v>78.099999999999994</v>
      </c>
      <c r="T689" s="236">
        <v>58557000</v>
      </c>
      <c r="U689" s="238"/>
      <c r="V689" s="239">
        <v>1</v>
      </c>
      <c r="W689" s="240">
        <v>1</v>
      </c>
      <c r="X689" s="240">
        <v>1</v>
      </c>
      <c r="Y689" s="240">
        <v>1</v>
      </c>
      <c r="Z689" s="240">
        <v>1</v>
      </c>
      <c r="AA689" s="241">
        <v>1</v>
      </c>
      <c r="AB689" s="240">
        <v>1</v>
      </c>
      <c r="AC689" s="240">
        <v>1</v>
      </c>
      <c r="AD689" s="240">
        <v>2</v>
      </c>
      <c r="AE689" s="242">
        <v>2</v>
      </c>
      <c r="AF689" s="243">
        <f t="shared" si="106"/>
        <v>128.2962962962963</v>
      </c>
      <c r="AG689" s="244"/>
      <c r="AH689" s="245"/>
      <c r="AI689" s="246"/>
      <c r="AJ689" s="247" t="str">
        <f>IF(head!$F$48="S460","a0","a")</f>
        <v>a</v>
      </c>
      <c r="AK689" s="247">
        <f t="shared" si="107"/>
        <v>0.21</v>
      </c>
      <c r="AL689" s="248">
        <f>IF(head!F$48="S235",235,IF(head!F$48="S275",275,IF(head!F$48="S355",355,IF(head!F$48="S420",420,460))))^0.5*head!$I$40*1000/(S689*3.1416*210000^0.5)</f>
        <v>0.49082295117139352</v>
      </c>
      <c r="AM689" s="248">
        <f t="shared" si="108"/>
        <v>0.65098999457129436</v>
      </c>
      <c r="AN689" s="248">
        <f t="shared" si="109"/>
        <v>0.92709711868062095</v>
      </c>
      <c r="AO689" s="249">
        <f>IF(head!F$48="S235",235,IF(head!F$48="S275",275,IF(head!F$48="S355",355,IF(head!F$48="S420",420,460))))*AN689*J689/1000</f>
        <v>1323.5470240564216</v>
      </c>
      <c r="AP689" s="250" t="str">
        <f t="shared" si="104"/>
        <v>HF SHS 200 x 10</v>
      </c>
    </row>
    <row r="690" spans="1:42">
      <c r="A690" s="230" t="s">
        <v>809</v>
      </c>
      <c r="B690" s="231">
        <f t="shared" si="105"/>
        <v>1629.3923778829624</v>
      </c>
      <c r="C690" s="232">
        <v>200</v>
      </c>
      <c r="D690" s="232">
        <v>200</v>
      </c>
      <c r="E690" s="233">
        <v>10</v>
      </c>
      <c r="F690" s="232"/>
      <c r="G690" s="232"/>
      <c r="H690" s="234">
        <v>58.8</v>
      </c>
      <c r="I690" s="235">
        <v>59.9</v>
      </c>
      <c r="J690" s="235">
        <v>7493</v>
      </c>
      <c r="K690" s="235">
        <v>0.7742</v>
      </c>
      <c r="L690" s="236">
        <v>44709000</v>
      </c>
      <c r="M690" s="222">
        <v>447100</v>
      </c>
      <c r="N690" s="222">
        <v>530900</v>
      </c>
      <c r="O690" s="237">
        <v>77.2</v>
      </c>
      <c r="P690" s="222">
        <v>44709000</v>
      </c>
      <c r="Q690" s="222">
        <v>447100</v>
      </c>
      <c r="R690" s="222">
        <v>530900</v>
      </c>
      <c r="S690" s="235">
        <v>77.2</v>
      </c>
      <c r="T690" s="236">
        <v>71488000</v>
      </c>
      <c r="U690" s="238"/>
      <c r="V690" s="239">
        <v>1</v>
      </c>
      <c r="W690" s="240">
        <v>1</v>
      </c>
      <c r="X690" s="240">
        <v>1</v>
      </c>
      <c r="Y690" s="240">
        <v>1</v>
      </c>
      <c r="Z690" s="240">
        <v>1</v>
      </c>
      <c r="AA690" s="241">
        <v>1</v>
      </c>
      <c r="AB690" s="240">
        <v>1</v>
      </c>
      <c r="AC690" s="240">
        <v>1</v>
      </c>
      <c r="AD690" s="240">
        <v>1</v>
      </c>
      <c r="AE690" s="242">
        <v>1</v>
      </c>
      <c r="AF690" s="243">
        <f t="shared" si="106"/>
        <v>103.32310156145736</v>
      </c>
      <c r="AG690" s="244"/>
      <c r="AH690" s="245"/>
      <c r="AI690" s="246"/>
      <c r="AJ690" s="247" t="str">
        <f>IF(head!$F$48="S460","a0","a")</f>
        <v>a</v>
      </c>
      <c r="AK690" s="247">
        <f t="shared" si="107"/>
        <v>0.21</v>
      </c>
      <c r="AL690" s="248">
        <f>IF(head!F$48="S235",235,IF(head!F$48="S275",275,IF(head!F$48="S355",355,IF(head!F$48="S420",420,460))))^0.5*head!$I$40*1000/(S690*3.1416*210000^0.5)</f>
        <v>0.4965449803948942</v>
      </c>
      <c r="AM690" s="248">
        <f t="shared" si="108"/>
        <v>0.65441568171914688</v>
      </c>
      <c r="AN690" s="248">
        <f t="shared" si="109"/>
        <v>0.92534159705538632</v>
      </c>
      <c r="AO690" s="249">
        <f>IF(head!F$48="S235",235,IF(head!F$48="S275",275,IF(head!F$48="S355",355,IF(head!F$48="S420",420,460))))*AN690*J690/1000</f>
        <v>1629.3923778829624</v>
      </c>
      <c r="AP690" s="250" t="str">
        <f t="shared" si="104"/>
        <v>HF SHS 200 x 12,5</v>
      </c>
    </row>
    <row r="691" spans="1:42">
      <c r="A691" s="230" t="s">
        <v>810</v>
      </c>
      <c r="B691" s="231">
        <f t="shared" si="105"/>
        <v>1997.2894839174855</v>
      </c>
      <c r="C691" s="232">
        <v>200</v>
      </c>
      <c r="D691" s="232">
        <v>200</v>
      </c>
      <c r="E691" s="233">
        <v>12.5</v>
      </c>
      <c r="F691" s="232"/>
      <c r="G691" s="232"/>
      <c r="H691" s="234">
        <v>72.3</v>
      </c>
      <c r="I691" s="235">
        <v>73.7</v>
      </c>
      <c r="J691" s="235">
        <v>9207</v>
      </c>
      <c r="K691" s="235">
        <v>0.76780000000000004</v>
      </c>
      <c r="L691" s="236">
        <v>53365000</v>
      </c>
      <c r="M691" s="222">
        <v>533600</v>
      </c>
      <c r="N691" s="222">
        <v>642600</v>
      </c>
      <c r="O691" s="237">
        <v>76.099999999999994</v>
      </c>
      <c r="P691" s="222">
        <v>53365000</v>
      </c>
      <c r="Q691" s="222">
        <v>533600</v>
      </c>
      <c r="R691" s="222">
        <v>642600</v>
      </c>
      <c r="S691" s="235">
        <v>76.099999999999994</v>
      </c>
      <c r="T691" s="236">
        <v>86685000</v>
      </c>
      <c r="U691" s="238"/>
      <c r="V691" s="239">
        <v>1</v>
      </c>
      <c r="W691" s="240">
        <v>1</v>
      </c>
      <c r="X691" s="240">
        <v>1</v>
      </c>
      <c r="Y691" s="240">
        <v>1</v>
      </c>
      <c r="Z691" s="240">
        <v>1</v>
      </c>
      <c r="AA691" s="241">
        <v>1</v>
      </c>
      <c r="AB691" s="240">
        <v>1</v>
      </c>
      <c r="AC691" s="240">
        <v>1</v>
      </c>
      <c r="AD691" s="240">
        <v>1</v>
      </c>
      <c r="AE691" s="242">
        <v>1</v>
      </c>
      <c r="AF691" s="243">
        <f t="shared" si="106"/>
        <v>83.393070489844689</v>
      </c>
      <c r="AG691" s="244"/>
      <c r="AH691" s="245"/>
      <c r="AI691" s="246"/>
      <c r="AJ691" s="247" t="str">
        <f>IF(head!$F$48="S460","a0","a")</f>
        <v>a</v>
      </c>
      <c r="AK691" s="247">
        <f t="shared" si="107"/>
        <v>0.21</v>
      </c>
      <c r="AL691" s="248">
        <f>IF(head!F$48="S235",235,IF(head!F$48="S275",275,IF(head!F$48="S355",355,IF(head!F$48="S420",420,460))))^0.5*head!$I$40*1000/(S691*3.1416*210000^0.5)</f>
        <v>0.50372237170152212</v>
      </c>
      <c r="AM691" s="248">
        <f t="shared" si="108"/>
        <v>0.65875896290496305</v>
      </c>
      <c r="AN691" s="248">
        <f t="shared" si="109"/>
        <v>0.92311330366926436</v>
      </c>
      <c r="AO691" s="249">
        <f>IF(head!F$48="S235",235,IF(head!F$48="S275",275,IF(head!F$48="S355",355,IF(head!F$48="S420",420,460))))*AN691*J691/1000</f>
        <v>1997.2894839174855</v>
      </c>
      <c r="AP691" s="250" t="str">
        <f t="shared" si="104"/>
        <v>HF SHS 200 x 16</v>
      </c>
    </row>
    <row r="692" spans="1:42">
      <c r="A692" s="230" t="s">
        <v>811</v>
      </c>
      <c r="B692" s="231">
        <f t="shared" si="105"/>
        <v>2486.2936014717529</v>
      </c>
      <c r="C692" s="232">
        <v>200</v>
      </c>
      <c r="D692" s="232">
        <v>200</v>
      </c>
      <c r="E692" s="233">
        <v>16</v>
      </c>
      <c r="F692" s="232"/>
      <c r="G692" s="232"/>
      <c r="H692" s="234">
        <v>90.3</v>
      </c>
      <c r="I692" s="235">
        <v>92</v>
      </c>
      <c r="J692" s="235">
        <v>11501</v>
      </c>
      <c r="K692" s="235">
        <v>0.75880000000000003</v>
      </c>
      <c r="L692" s="236">
        <v>63935000</v>
      </c>
      <c r="M692" s="222">
        <v>639400</v>
      </c>
      <c r="N692" s="222">
        <v>785500</v>
      </c>
      <c r="O692" s="237">
        <v>74.599999999999994</v>
      </c>
      <c r="P692" s="222">
        <v>63935000</v>
      </c>
      <c r="Q692" s="222">
        <v>639400</v>
      </c>
      <c r="R692" s="222">
        <v>785500</v>
      </c>
      <c r="S692" s="235">
        <v>74.599999999999994</v>
      </c>
      <c r="T692" s="236">
        <v>106150000</v>
      </c>
      <c r="U692" s="238"/>
      <c r="V692" s="239">
        <v>1</v>
      </c>
      <c r="W692" s="240">
        <v>1</v>
      </c>
      <c r="X692" s="240">
        <v>1</v>
      </c>
      <c r="Y692" s="240">
        <v>1</v>
      </c>
      <c r="Z692" s="240">
        <v>1</v>
      </c>
      <c r="AA692" s="241">
        <v>1</v>
      </c>
      <c r="AB692" s="240">
        <v>1</v>
      </c>
      <c r="AC692" s="240">
        <v>1</v>
      </c>
      <c r="AD692" s="240">
        <v>1</v>
      </c>
      <c r="AE692" s="242">
        <v>1</v>
      </c>
      <c r="AF692" s="243">
        <f t="shared" ref="AF692:AF717" si="110">K692/J692*1000000</f>
        <v>65.976871576384667</v>
      </c>
      <c r="AG692" s="244"/>
      <c r="AH692" s="245"/>
      <c r="AI692" s="246"/>
      <c r="AJ692" s="247" t="str">
        <f>IF(head!$F$48="S460","a0","a")</f>
        <v>a</v>
      </c>
      <c r="AK692" s="247">
        <f t="shared" ref="AK692:AK717" si="111">IF(AJ692="a0",0.13,IF(AJ692="a",0.21,IF(AJ692="b",0.34,IF(AJ692="c",0.49,0.76))))</f>
        <v>0.21</v>
      </c>
      <c r="AL692" s="248">
        <f>IF(head!F$48="S235",235,IF(head!F$48="S275",275,IF(head!F$48="S355",355,IF(head!F$48="S420",420,460))))^0.5*head!$I$40*1000/(S692*3.1416*210000^0.5)</f>
        <v>0.51385083762045358</v>
      </c>
      <c r="AM692" s="248">
        <f t="shared" ref="AM692:AM717" si="112">0.5*(1+AK692*(AL692-0.2)+AL692^2)</f>
        <v>0.66497567961176851</v>
      </c>
      <c r="AN692" s="248">
        <f t="shared" ref="AN692:AN717" si="113">IF(AL692&lt;=0.2,1,1/(AM692+(AM692^2-AL692^2)^0.5))</f>
        <v>0.91991763952875616</v>
      </c>
      <c r="AO692" s="249">
        <f>IF(head!F$48="S235",235,IF(head!F$48="S275",275,IF(head!F$48="S355",355,IF(head!F$48="S420",420,460))))*AN692*J692/1000</f>
        <v>2486.2936014717529</v>
      </c>
      <c r="AP692" s="250" t="str">
        <f t="shared" si="104"/>
        <v>HF SHS 200 x 20</v>
      </c>
    </row>
    <row r="693" spans="1:42">
      <c r="A693" s="230" t="s">
        <v>812</v>
      </c>
      <c r="B693" s="231">
        <f t="shared" si="105"/>
        <v>3006.0335167289909</v>
      </c>
      <c r="C693" s="232">
        <v>200</v>
      </c>
      <c r="D693" s="232">
        <v>200</v>
      </c>
      <c r="E693" s="233">
        <v>20</v>
      </c>
      <c r="F693" s="232"/>
      <c r="G693" s="232"/>
      <c r="H693" s="234">
        <v>109.7</v>
      </c>
      <c r="I693" s="235">
        <v>111.8</v>
      </c>
      <c r="J693" s="235">
        <v>13971</v>
      </c>
      <c r="K693" s="235">
        <v>0.74850000000000005</v>
      </c>
      <c r="L693" s="236">
        <v>73934000</v>
      </c>
      <c r="M693" s="222">
        <v>739300</v>
      </c>
      <c r="N693" s="222">
        <v>929900</v>
      </c>
      <c r="O693" s="237">
        <v>72.7</v>
      </c>
      <c r="P693" s="222">
        <v>73934000</v>
      </c>
      <c r="Q693" s="222">
        <v>739300</v>
      </c>
      <c r="R693" s="222">
        <v>929900</v>
      </c>
      <c r="S693" s="235">
        <v>72.7</v>
      </c>
      <c r="T693" s="236">
        <v>125794000</v>
      </c>
      <c r="U693" s="238"/>
      <c r="V693" s="239">
        <v>1</v>
      </c>
      <c r="W693" s="240">
        <v>1</v>
      </c>
      <c r="X693" s="240">
        <v>1</v>
      </c>
      <c r="Y693" s="240">
        <v>1</v>
      </c>
      <c r="Z693" s="240">
        <v>1</v>
      </c>
      <c r="AA693" s="241">
        <v>1</v>
      </c>
      <c r="AB693" s="240">
        <v>1</v>
      </c>
      <c r="AC693" s="240">
        <v>1</v>
      </c>
      <c r="AD693" s="240">
        <v>1</v>
      </c>
      <c r="AE693" s="242">
        <v>1</v>
      </c>
      <c r="AF693" s="243">
        <f t="shared" si="110"/>
        <v>53.575263044878682</v>
      </c>
      <c r="AG693" s="244"/>
      <c r="AH693" s="245"/>
      <c r="AI693" s="246"/>
      <c r="AJ693" s="247" t="str">
        <f>IF(head!$F$48="S460","a0","a")</f>
        <v>a</v>
      </c>
      <c r="AK693" s="247">
        <f t="shared" si="111"/>
        <v>0.21</v>
      </c>
      <c r="AL693" s="248">
        <f>IF(head!F$48="S235",235,IF(head!F$48="S275",275,IF(head!F$48="S355",355,IF(head!F$48="S420",420,460))))^0.5*head!$I$40*1000/(S693*3.1416*210000^0.5)</f>
        <v>0.52728022677422048</v>
      </c>
      <c r="AM693" s="248">
        <f t="shared" si="112"/>
        <v>0.67337664258482977</v>
      </c>
      <c r="AN693" s="248">
        <f t="shared" si="113"/>
        <v>0.9155845670374928</v>
      </c>
      <c r="AO693" s="249">
        <f>IF(head!F$48="S235",235,IF(head!F$48="S275",275,IF(head!F$48="S355",355,IF(head!F$48="S420",420,460))))*AN693*J693/1000</f>
        <v>3006.0335167289909</v>
      </c>
      <c r="AP693" s="250" t="str">
        <f t="shared" si="104"/>
        <v>HF SHS 220 x 6,3</v>
      </c>
    </row>
    <row r="694" spans="1:42">
      <c r="A694" s="230" t="s">
        <v>813</v>
      </c>
      <c r="B694" s="231">
        <f t="shared" si="105"/>
        <v>1182.664936410858</v>
      </c>
      <c r="C694" s="232">
        <v>220</v>
      </c>
      <c r="D694" s="232">
        <v>220</v>
      </c>
      <c r="E694" s="233">
        <v>6.3</v>
      </c>
      <c r="F694" s="232"/>
      <c r="G694" s="232"/>
      <c r="H694" s="234">
        <v>41.9</v>
      </c>
      <c r="I694" s="235">
        <v>42.7</v>
      </c>
      <c r="J694" s="235">
        <v>5343</v>
      </c>
      <c r="K694" s="235">
        <v>0.86380000000000001</v>
      </c>
      <c r="L694" s="236">
        <v>40488000</v>
      </c>
      <c r="M694" s="222">
        <v>368100</v>
      </c>
      <c r="N694" s="222">
        <v>426900</v>
      </c>
      <c r="O694" s="237">
        <v>87.1</v>
      </c>
      <c r="P694" s="222">
        <v>40488000</v>
      </c>
      <c r="Q694" s="222">
        <v>368100</v>
      </c>
      <c r="R694" s="222">
        <v>426900</v>
      </c>
      <c r="S694" s="235">
        <v>87.1</v>
      </c>
      <c r="T694" s="236">
        <v>63002000</v>
      </c>
      <c r="U694" s="238"/>
      <c r="V694" s="239">
        <v>1</v>
      </c>
      <c r="W694" s="240">
        <v>2</v>
      </c>
      <c r="X694" s="240">
        <v>3</v>
      </c>
      <c r="Y694" s="240">
        <v>3</v>
      </c>
      <c r="Z694" s="240">
        <v>4</v>
      </c>
      <c r="AA694" s="241">
        <v>2</v>
      </c>
      <c r="AB694" s="240">
        <v>3</v>
      </c>
      <c r="AC694" s="240">
        <v>4</v>
      </c>
      <c r="AD694" s="240">
        <v>4</v>
      </c>
      <c r="AE694" s="242">
        <v>4</v>
      </c>
      <c r="AF694" s="243">
        <f t="shared" si="110"/>
        <v>161.66947407823321</v>
      </c>
      <c r="AG694" s="244"/>
      <c r="AH694" s="245"/>
      <c r="AI694" s="246"/>
      <c r="AJ694" s="247" t="str">
        <f>IF(head!$F$48="S460","a0","a")</f>
        <v>a</v>
      </c>
      <c r="AK694" s="247">
        <f t="shared" si="111"/>
        <v>0.21</v>
      </c>
      <c r="AL694" s="248">
        <f>IF(head!F$48="S235",235,IF(head!F$48="S275",275,IF(head!F$48="S355",355,IF(head!F$48="S420",420,460))))^0.5*head!$I$40*1000/(S694*3.1416*210000^0.5)</f>
        <v>0.44010645793898773</v>
      </c>
      <c r="AM694" s="248">
        <f t="shared" si="112"/>
        <v>0.62205802524339471</v>
      </c>
      <c r="AN694" s="248">
        <f t="shared" si="113"/>
        <v>0.94190843172085015</v>
      </c>
      <c r="AO694" s="249">
        <f>IF(head!F$48="S235",235,IF(head!F$48="S275",275,IF(head!F$48="S355",355,IF(head!F$48="S420",420,460))))*AN694*J694/1000</f>
        <v>1182.664936410858</v>
      </c>
      <c r="AP694" s="250" t="str">
        <f t="shared" si="104"/>
        <v>HF SHS 220 x 10</v>
      </c>
    </row>
    <row r="695" spans="1:42">
      <c r="A695" s="230" t="s">
        <v>814</v>
      </c>
      <c r="B695" s="231">
        <f t="shared" si="105"/>
        <v>1830.8324379724204</v>
      </c>
      <c r="C695" s="232">
        <v>220</v>
      </c>
      <c r="D695" s="232">
        <v>220</v>
      </c>
      <c r="E695" s="233">
        <v>10</v>
      </c>
      <c r="F695" s="232"/>
      <c r="G695" s="232"/>
      <c r="H695" s="234">
        <v>65.099999999999994</v>
      </c>
      <c r="I695" s="235">
        <v>66.3</v>
      </c>
      <c r="J695" s="235">
        <v>8293</v>
      </c>
      <c r="K695" s="235">
        <v>0.85419999999999996</v>
      </c>
      <c r="L695" s="236">
        <v>60502000</v>
      </c>
      <c r="M695" s="222">
        <v>550000</v>
      </c>
      <c r="N695" s="222">
        <v>649800</v>
      </c>
      <c r="O695" s="237">
        <v>85.4</v>
      </c>
      <c r="P695" s="222">
        <v>60502000</v>
      </c>
      <c r="Q695" s="222">
        <v>550000</v>
      </c>
      <c r="R695" s="222">
        <v>649800</v>
      </c>
      <c r="S695" s="235">
        <v>85.4</v>
      </c>
      <c r="T695" s="236">
        <v>96184000</v>
      </c>
      <c r="U695" s="238"/>
      <c r="V695" s="239">
        <v>1</v>
      </c>
      <c r="W695" s="240">
        <v>1</v>
      </c>
      <c r="X695" s="240">
        <v>1</v>
      </c>
      <c r="Y695" s="240">
        <v>1</v>
      </c>
      <c r="Z695" s="240">
        <v>1</v>
      </c>
      <c r="AA695" s="241">
        <v>1</v>
      </c>
      <c r="AB695" s="240">
        <v>1</v>
      </c>
      <c r="AC695" s="240">
        <v>1</v>
      </c>
      <c r="AD695" s="240">
        <v>1</v>
      </c>
      <c r="AE695" s="242">
        <v>1</v>
      </c>
      <c r="AF695" s="243">
        <f t="shared" si="110"/>
        <v>103.00253225611962</v>
      </c>
      <c r="AG695" s="244"/>
      <c r="AH695" s="245"/>
      <c r="AI695" s="246"/>
      <c r="AJ695" s="247" t="str">
        <f>IF(head!$F$48="S460","a0","a")</f>
        <v>a</v>
      </c>
      <c r="AK695" s="247">
        <f t="shared" si="111"/>
        <v>0.21</v>
      </c>
      <c r="AL695" s="248">
        <f>IF(head!F$48="S235",235,IF(head!F$48="S275",275,IF(head!F$48="S355",355,IF(head!F$48="S420",420,460))))^0.5*head!$I$40*1000/(S695*3.1416*210000^0.5)</f>
        <v>0.44886735932653199</v>
      </c>
      <c r="AM695" s="248">
        <f t="shared" si="112"/>
        <v>0.62687202586367285</v>
      </c>
      <c r="AN695" s="248">
        <f t="shared" si="113"/>
        <v>0.93944004965603922</v>
      </c>
      <c r="AO695" s="249">
        <f>IF(head!F$48="S235",235,IF(head!F$48="S275",275,IF(head!F$48="S355",355,IF(head!F$48="S420",420,460))))*AN695*J695/1000</f>
        <v>1830.8324379724204</v>
      </c>
      <c r="AP695" s="250" t="str">
        <f t="shared" si="104"/>
        <v>HF SHS 220 x 12,5</v>
      </c>
    </row>
    <row r="696" spans="1:42">
      <c r="A696" s="230" t="s">
        <v>815</v>
      </c>
      <c r="B696" s="231">
        <f t="shared" si="105"/>
        <v>2249.3769350956672</v>
      </c>
      <c r="C696" s="232">
        <v>220</v>
      </c>
      <c r="D696" s="232">
        <v>220</v>
      </c>
      <c r="E696" s="233">
        <v>12.5</v>
      </c>
      <c r="F696" s="232"/>
      <c r="G696" s="232"/>
      <c r="H696" s="234">
        <v>80.099999999999994</v>
      </c>
      <c r="I696" s="235">
        <v>81.7</v>
      </c>
      <c r="J696" s="235">
        <v>10207</v>
      </c>
      <c r="K696" s="235">
        <v>0.8478</v>
      </c>
      <c r="L696" s="236">
        <v>72543000</v>
      </c>
      <c r="M696" s="222">
        <v>659500</v>
      </c>
      <c r="N696" s="222">
        <v>789100</v>
      </c>
      <c r="O696" s="237">
        <v>84.3</v>
      </c>
      <c r="P696" s="222">
        <v>72543000</v>
      </c>
      <c r="Q696" s="222">
        <v>659500</v>
      </c>
      <c r="R696" s="222">
        <v>789100</v>
      </c>
      <c r="S696" s="235">
        <v>84.3</v>
      </c>
      <c r="T696" s="236">
        <v>116997000</v>
      </c>
      <c r="U696" s="238"/>
      <c r="V696" s="239">
        <v>1</v>
      </c>
      <c r="W696" s="240">
        <v>1</v>
      </c>
      <c r="X696" s="240">
        <v>1</v>
      </c>
      <c r="Y696" s="240">
        <v>1</v>
      </c>
      <c r="Z696" s="240">
        <v>1</v>
      </c>
      <c r="AA696" s="241">
        <v>1</v>
      </c>
      <c r="AB696" s="240">
        <v>1</v>
      </c>
      <c r="AC696" s="240">
        <v>1</v>
      </c>
      <c r="AD696" s="240">
        <v>1</v>
      </c>
      <c r="AE696" s="242">
        <v>1</v>
      </c>
      <c r="AF696" s="243">
        <f t="shared" si="110"/>
        <v>83.060644655628494</v>
      </c>
      <c r="AG696" s="244"/>
      <c r="AH696" s="245"/>
      <c r="AI696" s="246"/>
      <c r="AJ696" s="247" t="str">
        <f>IF(head!$F$48="S460","a0","a")</f>
        <v>a</v>
      </c>
      <c r="AK696" s="247">
        <f t="shared" si="111"/>
        <v>0.21</v>
      </c>
      <c r="AL696" s="248">
        <f>IF(head!F$48="S235",235,IF(head!F$48="S275",275,IF(head!F$48="S355",355,IF(head!F$48="S420",420,460))))^0.5*head!$I$40*1000/(S696*3.1416*210000^0.5)</f>
        <v>0.45472446603186034</v>
      </c>
      <c r="AM696" s="248">
        <f t="shared" si="112"/>
        <v>0.63013323893732553</v>
      </c>
      <c r="AN696" s="248">
        <f t="shared" si="113"/>
        <v>0.93776983884470899</v>
      </c>
      <c r="AO696" s="249">
        <f>IF(head!F$48="S235",235,IF(head!F$48="S275",275,IF(head!F$48="S355",355,IF(head!F$48="S420",420,460))))*AN696*J696/1000</f>
        <v>2249.3769350956672</v>
      </c>
      <c r="AP696" s="250" t="str">
        <f t="shared" si="104"/>
        <v>HF SHS 220 x 16</v>
      </c>
    </row>
    <row r="697" spans="1:42">
      <c r="A697" s="230" t="s">
        <v>816</v>
      </c>
      <c r="B697" s="231">
        <f t="shared" si="105"/>
        <v>2808.9962167883214</v>
      </c>
      <c r="C697" s="232">
        <v>220</v>
      </c>
      <c r="D697" s="232">
        <v>220</v>
      </c>
      <c r="E697" s="233">
        <v>16</v>
      </c>
      <c r="F697" s="232"/>
      <c r="G697" s="232"/>
      <c r="H697" s="234">
        <v>100.3</v>
      </c>
      <c r="I697" s="235">
        <v>102.3</v>
      </c>
      <c r="J697" s="235">
        <v>12781</v>
      </c>
      <c r="K697" s="235">
        <v>0.83879999999999999</v>
      </c>
      <c r="L697" s="236">
        <v>87488000</v>
      </c>
      <c r="M697" s="222">
        <v>795300</v>
      </c>
      <c r="N697" s="222">
        <v>969000</v>
      </c>
      <c r="O697" s="237">
        <v>82.7</v>
      </c>
      <c r="P697" s="222">
        <v>87488000</v>
      </c>
      <c r="Q697" s="222">
        <v>795300</v>
      </c>
      <c r="R697" s="222">
        <v>969000</v>
      </c>
      <c r="S697" s="235">
        <v>82.7</v>
      </c>
      <c r="T697" s="236">
        <v>143948000</v>
      </c>
      <c r="U697" s="238"/>
      <c r="V697" s="239">
        <v>1</v>
      </c>
      <c r="W697" s="240">
        <v>1</v>
      </c>
      <c r="X697" s="240">
        <v>1</v>
      </c>
      <c r="Y697" s="240">
        <v>1</v>
      </c>
      <c r="Z697" s="240">
        <v>1</v>
      </c>
      <c r="AA697" s="241">
        <v>1</v>
      </c>
      <c r="AB697" s="240">
        <v>1</v>
      </c>
      <c r="AC697" s="240">
        <v>1</v>
      </c>
      <c r="AD697" s="240">
        <v>1</v>
      </c>
      <c r="AE697" s="242">
        <v>1</v>
      </c>
      <c r="AF697" s="243">
        <f t="shared" si="110"/>
        <v>65.62866755339958</v>
      </c>
      <c r="AG697" s="244"/>
      <c r="AH697" s="245"/>
      <c r="AI697" s="246"/>
      <c r="AJ697" s="247" t="str">
        <f>IF(head!$F$48="S460","a0","a")</f>
        <v>a</v>
      </c>
      <c r="AK697" s="247">
        <f t="shared" si="111"/>
        <v>0.21</v>
      </c>
      <c r="AL697" s="248">
        <f>IF(head!F$48="S235",235,IF(head!F$48="S275",275,IF(head!F$48="S355",355,IF(head!F$48="S420",420,460))))^0.5*head!$I$40*1000/(S697*3.1416*210000^0.5)</f>
        <v>0.46352203732147318</v>
      </c>
      <c r="AM697" s="248">
        <f t="shared" si="112"/>
        <v>0.6350961534600793</v>
      </c>
      <c r="AN697" s="248">
        <f t="shared" si="113"/>
        <v>0.93523005950931848</v>
      </c>
      <c r="AO697" s="249">
        <f>IF(head!F$48="S235",235,IF(head!F$48="S275",275,IF(head!F$48="S355",355,IF(head!F$48="S420",420,460))))*AN697*J697/1000</f>
        <v>2808.9962167883214</v>
      </c>
      <c r="AP697" s="250" t="str">
        <f t="shared" si="104"/>
        <v>HF SHS 250 x 6,3</v>
      </c>
    </row>
    <row r="698" spans="1:42">
      <c r="A698" s="230" t="s">
        <v>817</v>
      </c>
      <c r="B698" s="231">
        <f t="shared" si="105"/>
        <v>1370.8093677543729</v>
      </c>
      <c r="C698" s="232">
        <v>250</v>
      </c>
      <c r="D698" s="232">
        <v>250</v>
      </c>
      <c r="E698" s="233">
        <v>6.3</v>
      </c>
      <c r="F698" s="232"/>
      <c r="G698" s="232"/>
      <c r="H698" s="234">
        <v>47.9</v>
      </c>
      <c r="I698" s="235">
        <v>48.8</v>
      </c>
      <c r="J698" s="235">
        <v>6099</v>
      </c>
      <c r="K698" s="235">
        <v>0.98380000000000001</v>
      </c>
      <c r="L698" s="236">
        <v>60139000</v>
      </c>
      <c r="M698" s="222">
        <v>481100</v>
      </c>
      <c r="N698" s="222">
        <v>555900</v>
      </c>
      <c r="O698" s="237">
        <v>99.3</v>
      </c>
      <c r="P698" s="222">
        <v>60139000</v>
      </c>
      <c r="Q698" s="222">
        <v>481100</v>
      </c>
      <c r="R698" s="222">
        <v>555900</v>
      </c>
      <c r="S698" s="235">
        <v>99.3</v>
      </c>
      <c r="T698" s="236">
        <v>93170000</v>
      </c>
      <c r="U698" s="238"/>
      <c r="V698" s="239">
        <v>2</v>
      </c>
      <c r="W698" s="240">
        <v>3</v>
      </c>
      <c r="X698" s="240">
        <v>4</v>
      </c>
      <c r="Y698" s="240">
        <v>4</v>
      </c>
      <c r="Z698" s="240">
        <v>4</v>
      </c>
      <c r="AA698" s="241">
        <v>3</v>
      </c>
      <c r="AB698" s="240">
        <v>4</v>
      </c>
      <c r="AC698" s="240">
        <v>4</v>
      </c>
      <c r="AD698" s="240">
        <v>4</v>
      </c>
      <c r="AE698" s="242">
        <v>4</v>
      </c>
      <c r="AF698" s="243">
        <f t="shared" si="110"/>
        <v>161.30513198885063</v>
      </c>
      <c r="AG698" s="244"/>
      <c r="AH698" s="245"/>
      <c r="AI698" s="246"/>
      <c r="AJ698" s="247" t="str">
        <f>IF(head!$F$48="S460","a0","a")</f>
        <v>a</v>
      </c>
      <c r="AK698" s="247">
        <f t="shared" si="111"/>
        <v>0.21</v>
      </c>
      <c r="AL698" s="248">
        <f>IF(head!F$48="S235",235,IF(head!F$48="S275",275,IF(head!F$48="S355",355,IF(head!F$48="S420",420,460))))^0.5*head!$I$40*1000/(S698*3.1416*210000^0.5)</f>
        <v>0.38603496965242529</v>
      </c>
      <c r="AM698" s="248">
        <f t="shared" si="112"/>
        <v>0.59404517071077911</v>
      </c>
      <c r="AN698" s="248">
        <f t="shared" si="113"/>
        <v>0.95642422563473828</v>
      </c>
      <c r="AO698" s="249">
        <f>IF(head!F$48="S235",235,IF(head!F$48="S275",275,IF(head!F$48="S355",355,IF(head!F$48="S420",420,460))))*AN698*J698/1000</f>
        <v>1370.8093677543729</v>
      </c>
      <c r="AP698" s="250" t="str">
        <f t="shared" si="104"/>
        <v>HF SHS 250 x 8</v>
      </c>
    </row>
    <row r="699" spans="1:42">
      <c r="A699" s="230" t="s">
        <v>278</v>
      </c>
      <c r="B699" s="231">
        <f t="shared" si="105"/>
        <v>1723.7526948212319</v>
      </c>
      <c r="C699" s="232">
        <v>250</v>
      </c>
      <c r="D699" s="232">
        <v>250</v>
      </c>
      <c r="E699" s="233">
        <v>8</v>
      </c>
      <c r="F699" s="232"/>
      <c r="G699" s="232"/>
      <c r="H699" s="234">
        <v>60.3</v>
      </c>
      <c r="I699" s="235">
        <v>61.4</v>
      </c>
      <c r="J699" s="235">
        <v>7675</v>
      </c>
      <c r="K699" s="235">
        <v>0.97940000000000005</v>
      </c>
      <c r="L699" s="236">
        <v>74548000</v>
      </c>
      <c r="M699" s="222">
        <v>596400</v>
      </c>
      <c r="N699" s="222">
        <v>694200</v>
      </c>
      <c r="O699" s="237">
        <v>98.6</v>
      </c>
      <c r="P699" s="222">
        <v>74548000</v>
      </c>
      <c r="Q699" s="222">
        <v>596400</v>
      </c>
      <c r="R699" s="222">
        <v>694200</v>
      </c>
      <c r="S699" s="235">
        <v>98.6</v>
      </c>
      <c r="T699" s="236">
        <v>116501000</v>
      </c>
      <c r="U699" s="238"/>
      <c r="V699" s="239">
        <v>1</v>
      </c>
      <c r="W699" s="240">
        <v>1</v>
      </c>
      <c r="X699" s="240">
        <v>2</v>
      </c>
      <c r="Y699" s="240">
        <v>2</v>
      </c>
      <c r="Z699" s="240">
        <v>3</v>
      </c>
      <c r="AA699" s="241">
        <v>1</v>
      </c>
      <c r="AB699" s="240">
        <v>2</v>
      </c>
      <c r="AC699" s="240">
        <v>3</v>
      </c>
      <c r="AD699" s="240">
        <v>4</v>
      </c>
      <c r="AE699" s="242">
        <v>4</v>
      </c>
      <c r="AF699" s="243">
        <f t="shared" si="110"/>
        <v>127.60912052117266</v>
      </c>
      <c r="AG699" s="244"/>
      <c r="AH699" s="245"/>
      <c r="AI699" s="246"/>
      <c r="AJ699" s="247" t="str">
        <f>IF(head!$F$48="S460","a0","a")</f>
        <v>a</v>
      </c>
      <c r="AK699" s="247">
        <f t="shared" si="111"/>
        <v>0.21</v>
      </c>
      <c r="AL699" s="248">
        <f>IF(head!F$48="S235",235,IF(head!F$48="S275",275,IF(head!F$48="S355",355,IF(head!F$48="S420",420,460))))^0.5*head!$I$40*1000/(S699*3.1416*210000^0.5)</f>
        <v>0.38877558302723969</v>
      </c>
      <c r="AM699" s="248">
        <f t="shared" si="112"/>
        <v>0.59539466319694523</v>
      </c>
      <c r="AN699" s="248">
        <f t="shared" si="113"/>
        <v>0.9557156808212528</v>
      </c>
      <c r="AO699" s="249">
        <f>IF(head!F$48="S235",235,IF(head!F$48="S275",275,IF(head!F$48="S355",355,IF(head!F$48="S420",420,460))))*AN699*J699/1000</f>
        <v>1723.7526948212319</v>
      </c>
      <c r="AP699" s="250" t="str">
        <f t="shared" si="104"/>
        <v>HF SHS 250 x 10</v>
      </c>
    </row>
    <row r="700" spans="1:42">
      <c r="A700" s="230" t="s">
        <v>818</v>
      </c>
      <c r="B700" s="231">
        <f t="shared" si="105"/>
        <v>2129.9884963801114</v>
      </c>
      <c r="C700" s="232">
        <v>250</v>
      </c>
      <c r="D700" s="232">
        <v>250</v>
      </c>
      <c r="E700" s="233">
        <v>10</v>
      </c>
      <c r="F700" s="232"/>
      <c r="G700" s="232"/>
      <c r="H700" s="234">
        <v>74.5</v>
      </c>
      <c r="I700" s="235">
        <v>75.900000000000006</v>
      </c>
      <c r="J700" s="235">
        <v>9493</v>
      </c>
      <c r="K700" s="235">
        <v>0.97419999999999995</v>
      </c>
      <c r="L700" s="236">
        <v>90552000</v>
      </c>
      <c r="M700" s="222">
        <v>724400</v>
      </c>
      <c r="N700" s="222">
        <v>850700</v>
      </c>
      <c r="O700" s="237">
        <v>97.7</v>
      </c>
      <c r="P700" s="222">
        <v>90552000</v>
      </c>
      <c r="Q700" s="222">
        <v>724400</v>
      </c>
      <c r="R700" s="222">
        <v>850700</v>
      </c>
      <c r="S700" s="235">
        <v>97.7</v>
      </c>
      <c r="T700" s="236">
        <v>142961000</v>
      </c>
      <c r="U700" s="238"/>
      <c r="V700" s="239">
        <v>1</v>
      </c>
      <c r="W700" s="240">
        <v>1</v>
      </c>
      <c r="X700" s="240">
        <v>1</v>
      </c>
      <c r="Y700" s="240">
        <v>1</v>
      </c>
      <c r="Z700" s="240">
        <v>1</v>
      </c>
      <c r="AA700" s="241">
        <v>1</v>
      </c>
      <c r="AB700" s="240">
        <v>1</v>
      </c>
      <c r="AC700" s="240">
        <v>1</v>
      </c>
      <c r="AD700" s="240">
        <v>2</v>
      </c>
      <c r="AE700" s="242">
        <v>2</v>
      </c>
      <c r="AF700" s="243">
        <f t="shared" si="110"/>
        <v>102.62298535763193</v>
      </c>
      <c r="AG700" s="244"/>
      <c r="AH700" s="245"/>
      <c r="AI700" s="246"/>
      <c r="AJ700" s="247" t="str">
        <f>IF(head!$F$48="S460","a0","a")</f>
        <v>a</v>
      </c>
      <c r="AK700" s="247">
        <f t="shared" si="111"/>
        <v>0.21</v>
      </c>
      <c r="AL700" s="248">
        <f>IF(head!F$48="S235",235,IF(head!F$48="S275",275,IF(head!F$48="S355",355,IF(head!F$48="S420",420,460))))^0.5*head!$I$40*1000/(S700*3.1416*210000^0.5)</f>
        <v>0.39235693435502383</v>
      </c>
      <c r="AM700" s="248">
        <f t="shared" si="112"/>
        <v>0.59716946007551375</v>
      </c>
      <c r="AN700" s="248">
        <f t="shared" si="113"/>
        <v>0.95478571954703961</v>
      </c>
      <c r="AO700" s="249">
        <f>IF(head!F$48="S235",235,IF(head!F$48="S275",275,IF(head!F$48="S355",355,IF(head!F$48="S420",420,460))))*AN700*J700/1000</f>
        <v>2129.9884963801114</v>
      </c>
      <c r="AP700" s="250" t="str">
        <f t="shared" si="104"/>
        <v>HF SHS 250 x 12,5</v>
      </c>
    </row>
    <row r="701" spans="1:42">
      <c r="A701" s="230" t="s">
        <v>819</v>
      </c>
      <c r="B701" s="231">
        <f t="shared" si="105"/>
        <v>2623.5441795889046</v>
      </c>
      <c r="C701" s="232">
        <v>250</v>
      </c>
      <c r="D701" s="232">
        <v>250</v>
      </c>
      <c r="E701" s="233">
        <v>12.5</v>
      </c>
      <c r="F701" s="232"/>
      <c r="G701" s="232"/>
      <c r="H701" s="234">
        <v>91.9</v>
      </c>
      <c r="I701" s="235">
        <v>93.7</v>
      </c>
      <c r="J701" s="235">
        <v>11707</v>
      </c>
      <c r="K701" s="235">
        <v>0.96779999999999999</v>
      </c>
      <c r="L701" s="236">
        <v>109153000</v>
      </c>
      <c r="M701" s="222">
        <v>873200</v>
      </c>
      <c r="N701" s="222">
        <v>1036800</v>
      </c>
      <c r="O701" s="237">
        <v>96.6</v>
      </c>
      <c r="P701" s="222">
        <v>109153000</v>
      </c>
      <c r="Q701" s="222">
        <v>873200</v>
      </c>
      <c r="R701" s="222">
        <v>1036800</v>
      </c>
      <c r="S701" s="235">
        <v>96.6</v>
      </c>
      <c r="T701" s="236">
        <v>174531000</v>
      </c>
      <c r="U701" s="238"/>
      <c r="V701" s="239">
        <v>1</v>
      </c>
      <c r="W701" s="240">
        <v>1</v>
      </c>
      <c r="X701" s="240">
        <v>1</v>
      </c>
      <c r="Y701" s="240">
        <v>1</v>
      </c>
      <c r="Z701" s="240">
        <v>1</v>
      </c>
      <c r="AA701" s="241">
        <v>1</v>
      </c>
      <c r="AB701" s="240">
        <v>1</v>
      </c>
      <c r="AC701" s="240">
        <v>1</v>
      </c>
      <c r="AD701" s="240">
        <v>1</v>
      </c>
      <c r="AE701" s="242">
        <v>1</v>
      </c>
      <c r="AF701" s="243">
        <f t="shared" si="110"/>
        <v>82.668488938242078</v>
      </c>
      <c r="AG701" s="244"/>
      <c r="AH701" s="245"/>
      <c r="AI701" s="246"/>
      <c r="AJ701" s="247" t="str">
        <f>IF(head!$F$48="S460","a0","a")</f>
        <v>a</v>
      </c>
      <c r="AK701" s="247">
        <f t="shared" si="111"/>
        <v>0.21</v>
      </c>
      <c r="AL701" s="248">
        <f>IF(head!F$48="S235",235,IF(head!F$48="S275",275,IF(head!F$48="S355",355,IF(head!F$48="S420",420,460))))^0.5*head!$I$40*1000/(S701*3.1416*210000^0.5)</f>
        <v>0.39682476694084712</v>
      </c>
      <c r="AM701" s="248">
        <f t="shared" si="112"/>
        <v>0.59940154835761783</v>
      </c>
      <c r="AN701" s="248">
        <f t="shared" si="113"/>
        <v>0.95361901302508767</v>
      </c>
      <c r="AO701" s="249">
        <f>IF(head!F$48="S235",235,IF(head!F$48="S275",275,IF(head!F$48="S355",355,IF(head!F$48="S420",420,460))))*AN701*J701/1000</f>
        <v>2623.5441795889046</v>
      </c>
      <c r="AP701" s="250" t="str">
        <f t="shared" si="104"/>
        <v>HF SHS 250 x 16</v>
      </c>
    </row>
    <row r="702" spans="1:42">
      <c r="A702" s="230" t="s">
        <v>820</v>
      </c>
      <c r="B702" s="231">
        <f t="shared" si="105"/>
        <v>3288.4235398325077</v>
      </c>
      <c r="C702" s="232">
        <v>250</v>
      </c>
      <c r="D702" s="232">
        <v>250</v>
      </c>
      <c r="E702" s="233">
        <v>16</v>
      </c>
      <c r="F702" s="232"/>
      <c r="G702" s="232"/>
      <c r="H702" s="234">
        <v>115.4</v>
      </c>
      <c r="I702" s="235">
        <v>117.6</v>
      </c>
      <c r="J702" s="235">
        <v>14701</v>
      </c>
      <c r="K702" s="235">
        <v>0.95879999999999999</v>
      </c>
      <c r="L702" s="236">
        <v>132667000</v>
      </c>
      <c r="M702" s="222">
        <v>1061300</v>
      </c>
      <c r="N702" s="222">
        <v>1280200</v>
      </c>
      <c r="O702" s="237">
        <v>95</v>
      </c>
      <c r="P702" s="222">
        <v>132667000</v>
      </c>
      <c r="Q702" s="222">
        <v>1061300</v>
      </c>
      <c r="R702" s="222">
        <v>1280200</v>
      </c>
      <c r="S702" s="235">
        <v>95</v>
      </c>
      <c r="T702" s="236">
        <v>215910000</v>
      </c>
      <c r="U702" s="238"/>
      <c r="V702" s="239">
        <v>1</v>
      </c>
      <c r="W702" s="240">
        <v>1</v>
      </c>
      <c r="X702" s="240">
        <v>1</v>
      </c>
      <c r="Y702" s="240">
        <v>1</v>
      </c>
      <c r="Z702" s="240">
        <v>1</v>
      </c>
      <c r="AA702" s="241">
        <v>1</v>
      </c>
      <c r="AB702" s="240">
        <v>1</v>
      </c>
      <c r="AC702" s="240">
        <v>1</v>
      </c>
      <c r="AD702" s="240">
        <v>1</v>
      </c>
      <c r="AE702" s="242">
        <v>1</v>
      </c>
      <c r="AF702" s="243">
        <f t="shared" si="110"/>
        <v>65.220053057615118</v>
      </c>
      <c r="AG702" s="244"/>
      <c r="AH702" s="245"/>
      <c r="AI702" s="246"/>
      <c r="AJ702" s="247" t="str">
        <f>IF(head!$F$48="S460","a0","a")</f>
        <v>a</v>
      </c>
      <c r="AK702" s="247">
        <f t="shared" si="111"/>
        <v>0.21</v>
      </c>
      <c r="AL702" s="248">
        <f>IF(head!F$48="S235",235,IF(head!F$48="S275",275,IF(head!F$48="S355",355,IF(head!F$48="S420",420,460))))^0.5*head!$I$40*1000/(S702*3.1416*210000^0.5)</f>
        <v>0.40350813143669295</v>
      </c>
      <c r="AM702" s="248">
        <f t="shared" si="112"/>
        <v>0.60277775986861848</v>
      </c>
      <c r="AN702" s="248">
        <f t="shared" si="113"/>
        <v>0.95185985027288855</v>
      </c>
      <c r="AO702" s="249">
        <f>IF(head!F$48="S235",235,IF(head!F$48="S275",275,IF(head!F$48="S355",355,IF(head!F$48="S420",420,460))))*AN702*J702/1000</f>
        <v>3288.4235398325077</v>
      </c>
      <c r="AP702" s="250" t="str">
        <f t="shared" si="104"/>
        <v>HF SHS 250 x 20</v>
      </c>
    </row>
    <row r="703" spans="1:42">
      <c r="A703" s="230" t="s">
        <v>821</v>
      </c>
      <c r="B703" s="231">
        <f t="shared" si="105"/>
        <v>4011.125862847688</v>
      </c>
      <c r="C703" s="232">
        <v>250</v>
      </c>
      <c r="D703" s="232">
        <v>250</v>
      </c>
      <c r="E703" s="233">
        <v>20</v>
      </c>
      <c r="F703" s="232"/>
      <c r="G703" s="232"/>
      <c r="H703" s="234">
        <v>141.1</v>
      </c>
      <c r="I703" s="235">
        <v>143.80000000000001</v>
      </c>
      <c r="J703" s="235">
        <v>17971</v>
      </c>
      <c r="K703" s="235">
        <v>0.94850000000000001</v>
      </c>
      <c r="L703" s="236">
        <v>156092000</v>
      </c>
      <c r="M703" s="222">
        <v>1248700</v>
      </c>
      <c r="N703" s="222">
        <v>1534100</v>
      </c>
      <c r="O703" s="237">
        <v>93.2</v>
      </c>
      <c r="P703" s="222">
        <v>156092000</v>
      </c>
      <c r="Q703" s="222">
        <v>1248700</v>
      </c>
      <c r="R703" s="222">
        <v>1534100</v>
      </c>
      <c r="S703" s="235">
        <v>93.2</v>
      </c>
      <c r="T703" s="236">
        <v>259155000</v>
      </c>
      <c r="U703" s="238"/>
      <c r="V703" s="239">
        <v>1</v>
      </c>
      <c r="W703" s="240">
        <v>1</v>
      </c>
      <c r="X703" s="240">
        <v>1</v>
      </c>
      <c r="Y703" s="240">
        <v>1</v>
      </c>
      <c r="Z703" s="240">
        <v>1</v>
      </c>
      <c r="AA703" s="241">
        <v>1</v>
      </c>
      <c r="AB703" s="240">
        <v>1</v>
      </c>
      <c r="AC703" s="240">
        <v>1</v>
      </c>
      <c r="AD703" s="240">
        <v>1</v>
      </c>
      <c r="AE703" s="242">
        <v>1</v>
      </c>
      <c r="AF703" s="243">
        <f t="shared" si="110"/>
        <v>52.779478047966165</v>
      </c>
      <c r="AG703" s="244"/>
      <c r="AH703" s="245"/>
      <c r="AI703" s="246"/>
      <c r="AJ703" s="247" t="str">
        <f>IF(head!$F$48="S460","a0","a")</f>
        <v>a</v>
      </c>
      <c r="AK703" s="247">
        <f t="shared" si="111"/>
        <v>0.21</v>
      </c>
      <c r="AL703" s="248">
        <f>IF(head!F$48="S235",235,IF(head!F$48="S275",275,IF(head!F$48="S355",355,IF(head!F$48="S420",420,460))))^0.5*head!$I$40*1000/(S703*3.1416*210000^0.5)</f>
        <v>0.41130120693654321</v>
      </c>
      <c r="AM703" s="248">
        <f t="shared" si="112"/>
        <v>0.60677096814206566</v>
      </c>
      <c r="AN703" s="248">
        <f t="shared" si="113"/>
        <v>0.94978691742078269</v>
      </c>
      <c r="AO703" s="249">
        <f>IF(head!F$48="S235",235,IF(head!F$48="S275",275,IF(head!F$48="S355",355,IF(head!F$48="S420",420,460))))*AN703*J703/1000</f>
        <v>4011.125862847688</v>
      </c>
      <c r="AP703" s="250" t="str">
        <f t="shared" si="104"/>
        <v>HF SHS 260 x 7,1</v>
      </c>
    </row>
    <row r="704" spans="1:42">
      <c r="A704" s="230" t="s">
        <v>822</v>
      </c>
      <c r="B704" s="231">
        <f t="shared" si="105"/>
        <v>1608.0256576278766</v>
      </c>
      <c r="C704" s="232">
        <v>260</v>
      </c>
      <c r="D704" s="232">
        <v>260</v>
      </c>
      <c r="E704" s="233">
        <v>7.1</v>
      </c>
      <c r="F704" s="232"/>
      <c r="G704" s="232"/>
      <c r="H704" s="234">
        <v>56</v>
      </c>
      <c r="I704" s="235">
        <v>57</v>
      </c>
      <c r="J704" s="235">
        <v>7128</v>
      </c>
      <c r="K704" s="235">
        <v>1.0217000000000001</v>
      </c>
      <c r="L704" s="236">
        <v>75673000</v>
      </c>
      <c r="M704" s="222">
        <v>582100</v>
      </c>
      <c r="N704" s="222">
        <v>674200</v>
      </c>
      <c r="O704" s="237">
        <v>103</v>
      </c>
      <c r="P704" s="222">
        <v>75673000</v>
      </c>
      <c r="Q704" s="222">
        <v>582100</v>
      </c>
      <c r="R704" s="222">
        <v>674200</v>
      </c>
      <c r="S704" s="235">
        <v>103</v>
      </c>
      <c r="T704" s="236">
        <v>117552000</v>
      </c>
      <c r="U704" s="238"/>
      <c r="V704" s="239">
        <v>1</v>
      </c>
      <c r="W704" s="240">
        <v>2</v>
      </c>
      <c r="X704" s="240">
        <v>3</v>
      </c>
      <c r="Y704" s="240">
        <v>4</v>
      </c>
      <c r="Z704" s="240">
        <v>4</v>
      </c>
      <c r="AA704" s="241">
        <v>3</v>
      </c>
      <c r="AB704" s="240">
        <v>3</v>
      </c>
      <c r="AC704" s="240">
        <v>4</v>
      </c>
      <c r="AD704" s="240">
        <v>4</v>
      </c>
      <c r="AE704" s="242">
        <v>4</v>
      </c>
      <c r="AF704" s="243">
        <f t="shared" si="110"/>
        <v>143.33613916947252</v>
      </c>
      <c r="AG704" s="244"/>
      <c r="AH704" s="245"/>
      <c r="AI704" s="246"/>
      <c r="AJ704" s="247" t="str">
        <f>IF(head!$F$48="S460","a0","a")</f>
        <v>a</v>
      </c>
      <c r="AK704" s="247">
        <f t="shared" si="111"/>
        <v>0.21</v>
      </c>
      <c r="AL704" s="248">
        <f>IF(head!F$48="S235",235,IF(head!F$48="S275",275,IF(head!F$48="S355",355,IF(head!F$48="S420",420,460))))^0.5*head!$I$40*1000/(S704*3.1416*210000^0.5)</f>
        <v>0.37216769404355182</v>
      </c>
      <c r="AM704" s="248">
        <f t="shared" si="112"/>
        <v>0.58733200411942033</v>
      </c>
      <c r="AN704" s="248">
        <f t="shared" si="113"/>
        <v>0.95996946869873478</v>
      </c>
      <c r="AO704" s="249">
        <f>IF(head!F$48="S235",235,IF(head!F$48="S275",275,IF(head!F$48="S355",355,IF(head!F$48="S420",420,460))))*AN704*J704/1000</f>
        <v>1608.0256576278766</v>
      </c>
      <c r="AP704" s="250" t="str">
        <f t="shared" si="104"/>
        <v>HF SHS 260 x 11</v>
      </c>
    </row>
    <row r="705" spans="1:42">
      <c r="A705" s="230" t="s">
        <v>823</v>
      </c>
      <c r="B705" s="231">
        <f t="shared" si="105"/>
        <v>2438.2262984576232</v>
      </c>
      <c r="C705" s="232">
        <v>260</v>
      </c>
      <c r="D705" s="232">
        <v>260</v>
      </c>
      <c r="E705" s="233">
        <v>11</v>
      </c>
      <c r="F705" s="232"/>
      <c r="G705" s="232"/>
      <c r="H705" s="234">
        <v>85</v>
      </c>
      <c r="I705" s="235">
        <v>86.6</v>
      </c>
      <c r="J705" s="235">
        <v>10826</v>
      </c>
      <c r="K705" s="235">
        <v>1.0117</v>
      </c>
      <c r="L705" s="236">
        <v>111115000</v>
      </c>
      <c r="M705" s="222">
        <v>854700</v>
      </c>
      <c r="N705" s="222">
        <v>1006300</v>
      </c>
      <c r="O705" s="237">
        <v>101.3</v>
      </c>
      <c r="P705" s="222">
        <v>111115000</v>
      </c>
      <c r="Q705" s="222">
        <v>854700</v>
      </c>
      <c r="R705" s="222">
        <v>1006300</v>
      </c>
      <c r="S705" s="235">
        <v>101.3</v>
      </c>
      <c r="T705" s="236">
        <v>175941000</v>
      </c>
      <c r="U705" s="238"/>
      <c r="V705" s="239">
        <v>1</v>
      </c>
      <c r="W705" s="240">
        <v>1</v>
      </c>
      <c r="X705" s="240">
        <v>1</v>
      </c>
      <c r="Y705" s="240">
        <v>1</v>
      </c>
      <c r="Z705" s="240">
        <v>1</v>
      </c>
      <c r="AA705" s="241">
        <v>1</v>
      </c>
      <c r="AB705" s="240">
        <v>1</v>
      </c>
      <c r="AC705" s="240">
        <v>1</v>
      </c>
      <c r="AD705" s="240">
        <v>1</v>
      </c>
      <c r="AE705" s="242">
        <v>1</v>
      </c>
      <c r="AF705" s="243">
        <f t="shared" si="110"/>
        <v>93.450951413264363</v>
      </c>
      <c r="AG705" s="244"/>
      <c r="AH705" s="245"/>
      <c r="AI705" s="246"/>
      <c r="AJ705" s="247" t="str">
        <f>IF(head!$F$48="S460","a0","a")</f>
        <v>a</v>
      </c>
      <c r="AK705" s="247">
        <f t="shared" si="111"/>
        <v>0.21</v>
      </c>
      <c r="AL705" s="248">
        <f>IF(head!F$48="S235",235,IF(head!F$48="S275",275,IF(head!F$48="S355",355,IF(head!F$48="S420",420,460))))^0.5*head!$I$40*1000/(S705*3.1416*210000^0.5)</f>
        <v>0.37841335129798448</v>
      </c>
      <c r="AM705" s="248">
        <f t="shared" si="112"/>
        <v>0.59033173410657425</v>
      </c>
      <c r="AN705" s="248">
        <f t="shared" si="113"/>
        <v>0.95838084770612242</v>
      </c>
      <c r="AO705" s="249">
        <f>IF(head!F$48="S235",235,IF(head!F$48="S275",275,IF(head!F$48="S355",355,IF(head!F$48="S420",420,460))))*AN705*J705/1000</f>
        <v>2438.2262984576232</v>
      </c>
      <c r="AP705" s="250" t="str">
        <f t="shared" si="104"/>
        <v>HF SHS 300 x 8</v>
      </c>
    </row>
    <row r="706" spans="1:42">
      <c r="A706" s="230" t="s">
        <v>279</v>
      </c>
      <c r="B706" s="231">
        <f t="shared" si="105"/>
        <v>2119.1759641110921</v>
      </c>
      <c r="C706" s="232">
        <v>300</v>
      </c>
      <c r="D706" s="232">
        <v>300</v>
      </c>
      <c r="E706" s="233">
        <v>8</v>
      </c>
      <c r="F706" s="232"/>
      <c r="G706" s="232"/>
      <c r="H706" s="234">
        <v>72.8</v>
      </c>
      <c r="I706" s="235">
        <v>74.2</v>
      </c>
      <c r="J706" s="235">
        <v>9275</v>
      </c>
      <c r="K706" s="235">
        <v>1.1794</v>
      </c>
      <c r="L706" s="236">
        <v>131281000</v>
      </c>
      <c r="M706" s="222">
        <v>875200</v>
      </c>
      <c r="N706" s="222">
        <v>1012900</v>
      </c>
      <c r="O706" s="237">
        <v>119</v>
      </c>
      <c r="P706" s="222">
        <v>131281000</v>
      </c>
      <c r="Q706" s="222">
        <v>875200</v>
      </c>
      <c r="R706" s="222">
        <v>1012900</v>
      </c>
      <c r="S706" s="235">
        <v>119</v>
      </c>
      <c r="T706" s="236">
        <v>203767000</v>
      </c>
      <c r="U706" s="238"/>
      <c r="V706" s="239">
        <v>2</v>
      </c>
      <c r="W706" s="240">
        <v>2</v>
      </c>
      <c r="X706" s="240">
        <v>3</v>
      </c>
      <c r="Y706" s="240">
        <v>4</v>
      </c>
      <c r="Z706" s="240">
        <v>4</v>
      </c>
      <c r="AA706" s="241">
        <v>3</v>
      </c>
      <c r="AB706" s="240">
        <v>4</v>
      </c>
      <c r="AC706" s="240">
        <v>4</v>
      </c>
      <c r="AD706" s="240">
        <v>4</v>
      </c>
      <c r="AE706" s="242">
        <v>4</v>
      </c>
      <c r="AF706" s="243">
        <f t="shared" si="110"/>
        <v>127.15902964959569</v>
      </c>
      <c r="AG706" s="244"/>
      <c r="AH706" s="245"/>
      <c r="AI706" s="246"/>
      <c r="AJ706" s="247" t="str">
        <f>IF(head!$F$48="S460","a0","a")</f>
        <v>a</v>
      </c>
      <c r="AK706" s="247">
        <f t="shared" si="111"/>
        <v>0.21</v>
      </c>
      <c r="AL706" s="248">
        <f>IF(head!F$48="S235",235,IF(head!F$48="S275",275,IF(head!F$48="S355",355,IF(head!F$48="S420",420,460))))^0.5*head!$I$40*1000/(S706*3.1416*210000^0.5)</f>
        <v>0.32212834022256998</v>
      </c>
      <c r="AM706" s="248">
        <f t="shared" si="112"/>
        <v>0.56470680951064378</v>
      </c>
      <c r="AN706" s="248">
        <f t="shared" si="113"/>
        <v>0.97226631375171968</v>
      </c>
      <c r="AO706" s="249">
        <f>IF(head!F$48="S235",235,IF(head!F$48="S275",275,IF(head!F$48="S355",355,IF(head!F$48="S420",420,460))))*AN706*J706/1000</f>
        <v>2119.1759641110921</v>
      </c>
      <c r="AP706" s="250" t="str">
        <f t="shared" si="104"/>
        <v>HF SHS 300 x 10</v>
      </c>
    </row>
    <row r="707" spans="1:42">
      <c r="A707" s="230" t="s">
        <v>824</v>
      </c>
      <c r="B707" s="231">
        <f t="shared" si="105"/>
        <v>2624.3648037337043</v>
      </c>
      <c r="C707" s="232">
        <v>300</v>
      </c>
      <c r="D707" s="232">
        <v>300</v>
      </c>
      <c r="E707" s="233">
        <v>10</v>
      </c>
      <c r="F707" s="232"/>
      <c r="G707" s="232"/>
      <c r="H707" s="234">
        <v>90.2</v>
      </c>
      <c r="I707" s="235">
        <v>91.9</v>
      </c>
      <c r="J707" s="235">
        <v>11493</v>
      </c>
      <c r="K707" s="235">
        <v>1.1741999999999999</v>
      </c>
      <c r="L707" s="236">
        <v>160261000</v>
      </c>
      <c r="M707" s="222">
        <v>1068400</v>
      </c>
      <c r="N707" s="222">
        <v>1245500</v>
      </c>
      <c r="O707" s="237">
        <v>118.1</v>
      </c>
      <c r="P707" s="222">
        <v>160261000</v>
      </c>
      <c r="Q707" s="222">
        <v>1068400</v>
      </c>
      <c r="R707" s="222">
        <v>1245500</v>
      </c>
      <c r="S707" s="235">
        <v>118.1</v>
      </c>
      <c r="T707" s="236">
        <v>250875000</v>
      </c>
      <c r="U707" s="238"/>
      <c r="V707" s="239">
        <v>1</v>
      </c>
      <c r="W707" s="240">
        <v>1</v>
      </c>
      <c r="X707" s="240">
        <v>1</v>
      </c>
      <c r="Y707" s="240">
        <v>2</v>
      </c>
      <c r="Z707" s="240">
        <v>2</v>
      </c>
      <c r="AA707" s="241">
        <v>1</v>
      </c>
      <c r="AB707" s="240">
        <v>2</v>
      </c>
      <c r="AC707" s="240">
        <v>2</v>
      </c>
      <c r="AD707" s="240">
        <v>3</v>
      </c>
      <c r="AE707" s="242">
        <v>4</v>
      </c>
      <c r="AF707" s="243">
        <f t="shared" si="110"/>
        <v>102.16653615244061</v>
      </c>
      <c r="AG707" s="244"/>
      <c r="AH707" s="245"/>
      <c r="AI707" s="246"/>
      <c r="AJ707" s="247" t="str">
        <f>IF(head!$F$48="S460","a0","a")</f>
        <v>a</v>
      </c>
      <c r="AK707" s="247">
        <f t="shared" si="111"/>
        <v>0.21</v>
      </c>
      <c r="AL707" s="248">
        <f>IF(head!F$48="S235",235,IF(head!F$48="S275",275,IF(head!F$48="S355",355,IF(head!F$48="S420",420,460))))^0.5*head!$I$40*1000/(S707*3.1416*210000^0.5)</f>
        <v>0.3245831709270604</v>
      </c>
      <c r="AM707" s="248">
        <f t="shared" si="112"/>
        <v>0.56575835037187394</v>
      </c>
      <c r="AN707" s="248">
        <f t="shared" si="113"/>
        <v>0.97167926591161091</v>
      </c>
      <c r="AO707" s="249">
        <f>IF(head!F$48="S235",235,IF(head!F$48="S275",275,IF(head!F$48="S355",355,IF(head!F$48="S420",420,460))))*AN707*J707/1000</f>
        <v>2624.3648037337043</v>
      </c>
      <c r="AP707" s="250" t="str">
        <f t="shared" si="104"/>
        <v>HF SHS 300 x 12,5</v>
      </c>
    </row>
    <row r="708" spans="1:42">
      <c r="A708" s="230" t="s">
        <v>825</v>
      </c>
      <c r="B708" s="231">
        <f t="shared" si="105"/>
        <v>3241.6485453460937</v>
      </c>
      <c r="C708" s="232">
        <v>300</v>
      </c>
      <c r="D708" s="232">
        <v>300</v>
      </c>
      <c r="E708" s="233">
        <v>12.5</v>
      </c>
      <c r="F708" s="232"/>
      <c r="G708" s="232"/>
      <c r="H708" s="234">
        <v>111.5</v>
      </c>
      <c r="I708" s="235">
        <v>113.7</v>
      </c>
      <c r="J708" s="235">
        <v>14207</v>
      </c>
      <c r="K708" s="235">
        <v>1.1677999999999999</v>
      </c>
      <c r="L708" s="236">
        <v>194420000</v>
      </c>
      <c r="M708" s="222">
        <v>1296100</v>
      </c>
      <c r="N708" s="222">
        <v>1524800</v>
      </c>
      <c r="O708" s="237">
        <v>117</v>
      </c>
      <c r="P708" s="222">
        <v>194420000</v>
      </c>
      <c r="Q708" s="222">
        <v>1296100</v>
      </c>
      <c r="R708" s="222">
        <v>1524800</v>
      </c>
      <c r="S708" s="235">
        <v>117</v>
      </c>
      <c r="T708" s="236">
        <v>307596000</v>
      </c>
      <c r="U708" s="238"/>
      <c r="V708" s="239">
        <v>1</v>
      </c>
      <c r="W708" s="240">
        <v>1</v>
      </c>
      <c r="X708" s="240">
        <v>1</v>
      </c>
      <c r="Y708" s="240">
        <v>1</v>
      </c>
      <c r="Z708" s="240">
        <v>1</v>
      </c>
      <c r="AA708" s="241">
        <v>1</v>
      </c>
      <c r="AB708" s="240">
        <v>1</v>
      </c>
      <c r="AC708" s="240">
        <v>1</v>
      </c>
      <c r="AD708" s="240">
        <v>1</v>
      </c>
      <c r="AE708" s="242">
        <v>1</v>
      </c>
      <c r="AF708" s="243">
        <f t="shared" si="110"/>
        <v>82.198916027310474</v>
      </c>
      <c r="AG708" s="244"/>
      <c r="AH708" s="245"/>
      <c r="AI708" s="246"/>
      <c r="AJ708" s="247" t="str">
        <f>IF(head!$F$48="S460","a0","a")</f>
        <v>a</v>
      </c>
      <c r="AK708" s="247">
        <f t="shared" si="111"/>
        <v>0.21</v>
      </c>
      <c r="AL708" s="248">
        <f>IF(head!F$48="S235",235,IF(head!F$48="S275",275,IF(head!F$48="S355",355,IF(head!F$48="S420",420,460))))^0.5*head!$I$40*1000/(S708*3.1416*210000^0.5)</f>
        <v>0.32763480757680197</v>
      </c>
      <c r="AM708" s="248">
        <f t="shared" si="112"/>
        <v>0.56707393836350828</v>
      </c>
      <c r="AN708" s="248">
        <f t="shared" si="113"/>
        <v>0.97094735898728191</v>
      </c>
      <c r="AO708" s="249">
        <f>IF(head!F$48="S235",235,IF(head!F$48="S275",275,IF(head!F$48="S355",355,IF(head!F$48="S420",420,460))))*AN708*J708/1000</f>
        <v>3241.6485453460937</v>
      </c>
      <c r="AP708" s="250" t="str">
        <f t="shared" si="104"/>
        <v>HF SHS 300 x 16</v>
      </c>
    </row>
    <row r="709" spans="1:42">
      <c r="A709" s="230" t="s">
        <v>826</v>
      </c>
      <c r="B709" s="231">
        <f t="shared" si="105"/>
        <v>4079.9161585779734</v>
      </c>
      <c r="C709" s="232">
        <v>300</v>
      </c>
      <c r="D709" s="232">
        <v>300</v>
      </c>
      <c r="E709" s="233">
        <v>16</v>
      </c>
      <c r="F709" s="232"/>
      <c r="G709" s="232"/>
      <c r="H709" s="234">
        <v>140.5</v>
      </c>
      <c r="I709" s="235">
        <v>143.19999999999999</v>
      </c>
      <c r="J709" s="235">
        <v>17901</v>
      </c>
      <c r="K709" s="235">
        <v>1.1588000000000001</v>
      </c>
      <c r="L709" s="236">
        <v>238496000</v>
      </c>
      <c r="M709" s="222">
        <v>1590000</v>
      </c>
      <c r="N709" s="222">
        <v>1894900</v>
      </c>
      <c r="O709" s="237">
        <v>115.4</v>
      </c>
      <c r="P709" s="222">
        <v>238496000</v>
      </c>
      <c r="Q709" s="222">
        <v>1590000</v>
      </c>
      <c r="R709" s="222">
        <v>1894900</v>
      </c>
      <c r="S709" s="235">
        <v>115.4</v>
      </c>
      <c r="T709" s="236">
        <v>382957000</v>
      </c>
      <c r="U709" s="238"/>
      <c r="V709" s="239">
        <v>1</v>
      </c>
      <c r="W709" s="240">
        <v>1</v>
      </c>
      <c r="X709" s="240">
        <v>1</v>
      </c>
      <c r="Y709" s="240">
        <v>1</v>
      </c>
      <c r="Z709" s="240">
        <v>1</v>
      </c>
      <c r="AA709" s="241">
        <v>1</v>
      </c>
      <c r="AB709" s="240">
        <v>1</v>
      </c>
      <c r="AC709" s="240">
        <v>1</v>
      </c>
      <c r="AD709" s="240">
        <v>1</v>
      </c>
      <c r="AE709" s="242">
        <v>1</v>
      </c>
      <c r="AF709" s="243">
        <f t="shared" si="110"/>
        <v>64.7338137534216</v>
      </c>
      <c r="AG709" s="244"/>
      <c r="AH709" s="245"/>
      <c r="AI709" s="246"/>
      <c r="AJ709" s="247" t="str">
        <f>IF(head!$F$48="S460","a0","a")</f>
        <v>a</v>
      </c>
      <c r="AK709" s="247">
        <f t="shared" si="111"/>
        <v>0.21</v>
      </c>
      <c r="AL709" s="248">
        <f>IF(head!F$48="S235",235,IF(head!F$48="S275",275,IF(head!F$48="S355",355,IF(head!F$48="S420",420,460))))^0.5*head!$I$40*1000/(S709*3.1416*210000^0.5)</f>
        <v>0.33217740456226885</v>
      </c>
      <c r="AM709" s="248">
        <f t="shared" si="112"/>
        <v>0.56904954152990084</v>
      </c>
      <c r="AN709" s="248">
        <f t="shared" si="113"/>
        <v>0.96985338001513599</v>
      </c>
      <c r="AO709" s="249">
        <f>IF(head!F$48="S235",235,IF(head!F$48="S275",275,IF(head!F$48="S355",355,IF(head!F$48="S420",420,460))))*AN709*J709/1000</f>
        <v>4079.9161585779734</v>
      </c>
      <c r="AP709" s="250" t="str">
        <f t="shared" si="104"/>
        <v>HF SHS 350 x 8</v>
      </c>
    </row>
    <row r="710" spans="1:42">
      <c r="A710" s="230" t="s">
        <v>280</v>
      </c>
      <c r="B710" s="231">
        <f t="shared" si="105"/>
        <v>2512.8751660599924</v>
      </c>
      <c r="C710" s="232">
        <v>350</v>
      </c>
      <c r="D710" s="232">
        <v>350</v>
      </c>
      <c r="E710" s="233">
        <v>8</v>
      </c>
      <c r="F710" s="232"/>
      <c r="G710" s="232"/>
      <c r="H710" s="234">
        <v>85.4</v>
      </c>
      <c r="I710" s="235">
        <v>87</v>
      </c>
      <c r="J710" s="235">
        <v>10875</v>
      </c>
      <c r="K710" s="235">
        <v>1.3794</v>
      </c>
      <c r="L710" s="236">
        <v>211288000</v>
      </c>
      <c r="M710" s="222">
        <v>1207400</v>
      </c>
      <c r="N710" s="222">
        <v>1391600</v>
      </c>
      <c r="O710" s="237">
        <v>139.4</v>
      </c>
      <c r="P710" s="222">
        <v>211288000</v>
      </c>
      <c r="Q710" s="222">
        <v>1207400</v>
      </c>
      <c r="R710" s="222">
        <v>1391600</v>
      </c>
      <c r="S710" s="235">
        <v>139.4</v>
      </c>
      <c r="T710" s="236">
        <v>326354000</v>
      </c>
      <c r="U710" s="238"/>
      <c r="V710" s="239">
        <v>3</v>
      </c>
      <c r="W710" s="240">
        <v>4</v>
      </c>
      <c r="X710" s="240">
        <v>4</v>
      </c>
      <c r="Y710" s="240">
        <v>4</v>
      </c>
      <c r="Z710" s="240">
        <v>4</v>
      </c>
      <c r="AA710" s="241">
        <v>4</v>
      </c>
      <c r="AB710" s="240">
        <v>4</v>
      </c>
      <c r="AC710" s="240">
        <v>4</v>
      </c>
      <c r="AD710" s="240">
        <v>4</v>
      </c>
      <c r="AE710" s="242">
        <v>4</v>
      </c>
      <c r="AF710" s="243">
        <f t="shared" si="110"/>
        <v>126.84137931034481</v>
      </c>
      <c r="AG710" s="244"/>
      <c r="AH710" s="245"/>
      <c r="AI710" s="246"/>
      <c r="AJ710" s="247" t="str">
        <f>IF(head!$F$48="S460","a0","a")</f>
        <v>a</v>
      </c>
      <c r="AK710" s="247">
        <f t="shared" si="111"/>
        <v>0.21</v>
      </c>
      <c r="AL710" s="248">
        <f>IF(head!F$48="S235",235,IF(head!F$48="S275",275,IF(head!F$48="S355",355,IF(head!F$48="S420",420,460))))^0.5*head!$I$40*1000/(S710*3.1416*210000^0.5)</f>
        <v>0.27498760750707191</v>
      </c>
      <c r="AM710" s="248">
        <f t="shared" si="112"/>
        <v>0.54568279092947425</v>
      </c>
      <c r="AN710" s="248">
        <f t="shared" si="113"/>
        <v>0.98327225866862011</v>
      </c>
      <c r="AO710" s="249">
        <f>IF(head!F$48="S235",235,IF(head!F$48="S275",275,IF(head!F$48="S355",355,IF(head!F$48="S420",420,460))))*AN710*J710/1000</f>
        <v>2512.8751660599924</v>
      </c>
      <c r="AP710" s="250" t="str">
        <f t="shared" si="104"/>
        <v>HF SHS 350 x 10</v>
      </c>
    </row>
    <row r="711" spans="1:42">
      <c r="A711" s="230" t="s">
        <v>281</v>
      </c>
      <c r="B711" s="231">
        <f t="shared" si="105"/>
        <v>3116.5173170938938</v>
      </c>
      <c r="C711" s="232">
        <v>350</v>
      </c>
      <c r="D711" s="232">
        <v>350</v>
      </c>
      <c r="E711" s="233">
        <v>10</v>
      </c>
      <c r="F711" s="232"/>
      <c r="G711" s="232"/>
      <c r="H711" s="234">
        <v>105.9</v>
      </c>
      <c r="I711" s="235">
        <v>107.9</v>
      </c>
      <c r="J711" s="235">
        <v>13493</v>
      </c>
      <c r="K711" s="235">
        <v>1.3742000000000001</v>
      </c>
      <c r="L711" s="236">
        <v>258836000</v>
      </c>
      <c r="M711" s="222">
        <v>1479100</v>
      </c>
      <c r="N711" s="222">
        <v>1715300</v>
      </c>
      <c r="O711" s="237">
        <v>138.5</v>
      </c>
      <c r="P711" s="222">
        <v>258836000</v>
      </c>
      <c r="Q711" s="222">
        <v>1479100</v>
      </c>
      <c r="R711" s="222">
        <v>1715300</v>
      </c>
      <c r="S711" s="235">
        <v>138.5</v>
      </c>
      <c r="T711" s="236">
        <v>402729000</v>
      </c>
      <c r="U711" s="238"/>
      <c r="V711" s="239">
        <v>1</v>
      </c>
      <c r="W711" s="240">
        <v>2</v>
      </c>
      <c r="X711" s="240">
        <v>3</v>
      </c>
      <c r="Y711" s="240">
        <v>3</v>
      </c>
      <c r="Z711" s="240">
        <v>4</v>
      </c>
      <c r="AA711" s="241">
        <v>2</v>
      </c>
      <c r="AB711" s="240">
        <v>3</v>
      </c>
      <c r="AC711" s="240">
        <v>4</v>
      </c>
      <c r="AD711" s="240">
        <v>4</v>
      </c>
      <c r="AE711" s="242">
        <v>4</v>
      </c>
      <c r="AF711" s="243">
        <f t="shared" si="110"/>
        <v>101.84540131920257</v>
      </c>
      <c r="AG711" s="244"/>
      <c r="AH711" s="245"/>
      <c r="AI711" s="246"/>
      <c r="AJ711" s="247" t="str">
        <f>IF(head!$F$48="S460","a0","a")</f>
        <v>a</v>
      </c>
      <c r="AK711" s="247">
        <f t="shared" si="111"/>
        <v>0.21</v>
      </c>
      <c r="AL711" s="248">
        <f>IF(head!F$48="S235",235,IF(head!F$48="S275",275,IF(head!F$48="S355",355,IF(head!F$48="S420",420,460))))^0.5*head!$I$40*1000/(S711*3.1416*210000^0.5)</f>
        <v>0.27677453058834534</v>
      </c>
      <c r="AM711" s="248">
        <f t="shared" si="112"/>
        <v>0.5463633961029758</v>
      </c>
      <c r="AN711" s="248">
        <f t="shared" si="113"/>
        <v>0.98286339712597826</v>
      </c>
      <c r="AO711" s="249">
        <f>IF(head!F$48="S235",235,IF(head!F$48="S275",275,IF(head!F$48="S355",355,IF(head!F$48="S420",420,460))))*AN711*J711/1000</f>
        <v>3116.5173170938938</v>
      </c>
      <c r="AP711" s="250" t="str">
        <f t="shared" si="104"/>
        <v>HF SHS 350 x 12,5</v>
      </c>
    </row>
    <row r="712" spans="1:42">
      <c r="A712" s="230" t="s">
        <v>827</v>
      </c>
      <c r="B712" s="231">
        <f t="shared" si="105"/>
        <v>3856.8704574762482</v>
      </c>
      <c r="C712" s="232">
        <v>350</v>
      </c>
      <c r="D712" s="232">
        <v>350</v>
      </c>
      <c r="E712" s="233">
        <v>12.5</v>
      </c>
      <c r="F712" s="232"/>
      <c r="G712" s="232"/>
      <c r="H712" s="234">
        <v>131.19999999999999</v>
      </c>
      <c r="I712" s="235">
        <v>133.69999999999999</v>
      </c>
      <c r="J712" s="235">
        <v>16707</v>
      </c>
      <c r="K712" s="235">
        <v>1.3677999999999999</v>
      </c>
      <c r="L712" s="236">
        <v>315414000</v>
      </c>
      <c r="M712" s="222">
        <v>1802400</v>
      </c>
      <c r="N712" s="222">
        <v>2106600</v>
      </c>
      <c r="O712" s="237">
        <v>137.4</v>
      </c>
      <c r="P712" s="222">
        <v>315414000</v>
      </c>
      <c r="Q712" s="222">
        <v>1802400</v>
      </c>
      <c r="R712" s="222">
        <v>2106600</v>
      </c>
      <c r="S712" s="235">
        <v>137.4</v>
      </c>
      <c r="T712" s="236">
        <v>495255000</v>
      </c>
      <c r="U712" s="238"/>
      <c r="V712" s="239">
        <v>1</v>
      </c>
      <c r="W712" s="240">
        <v>1</v>
      </c>
      <c r="X712" s="240">
        <v>1</v>
      </c>
      <c r="Y712" s="240">
        <v>1</v>
      </c>
      <c r="Z712" s="240">
        <v>2</v>
      </c>
      <c r="AA712" s="241">
        <v>1</v>
      </c>
      <c r="AB712" s="240">
        <v>1</v>
      </c>
      <c r="AC712" s="240">
        <v>2</v>
      </c>
      <c r="AD712" s="240">
        <v>2</v>
      </c>
      <c r="AE712" s="242">
        <v>3</v>
      </c>
      <c r="AF712" s="243">
        <f t="shared" si="110"/>
        <v>81.869874902735376</v>
      </c>
      <c r="AG712" s="244"/>
      <c r="AH712" s="245"/>
      <c r="AI712" s="246"/>
      <c r="AJ712" s="247" t="str">
        <f>IF(head!$F$48="S460","a0","a")</f>
        <v>a</v>
      </c>
      <c r="AK712" s="247">
        <f t="shared" si="111"/>
        <v>0.21</v>
      </c>
      <c r="AL712" s="248">
        <f>IF(head!F$48="S235",235,IF(head!F$48="S275",275,IF(head!F$48="S355",355,IF(head!F$48="S420",420,460))))^0.5*head!$I$40*1000/(S712*3.1416*210000^0.5)</f>
        <v>0.27899033832959114</v>
      </c>
      <c r="AM712" s="248">
        <f t="shared" si="112"/>
        <v>0.54721178996523689</v>
      </c>
      <c r="AN712" s="248">
        <f t="shared" si="113"/>
        <v>0.98235558225084607</v>
      </c>
      <c r="AO712" s="249">
        <f>IF(head!F$48="S235",235,IF(head!F$48="S275",275,IF(head!F$48="S355",355,IF(head!F$48="S420",420,460))))*AN712*J712/1000</f>
        <v>3856.8704574762482</v>
      </c>
      <c r="AP712" s="250" t="str">
        <f t="shared" si="104"/>
        <v>HF SHS 350 x 16</v>
      </c>
    </row>
    <row r="713" spans="1:42">
      <c r="A713" s="230" t="s">
        <v>828</v>
      </c>
      <c r="B713" s="231">
        <f t="shared" si="105"/>
        <v>4867.4970083919143</v>
      </c>
      <c r="C713" s="232">
        <v>350</v>
      </c>
      <c r="D713" s="232">
        <v>350</v>
      </c>
      <c r="E713" s="233">
        <v>16</v>
      </c>
      <c r="F713" s="232"/>
      <c r="G713" s="232"/>
      <c r="H713" s="234">
        <v>165.6</v>
      </c>
      <c r="I713" s="235">
        <v>168.8</v>
      </c>
      <c r="J713" s="235">
        <v>21101</v>
      </c>
      <c r="K713" s="235">
        <v>1.3588</v>
      </c>
      <c r="L713" s="236">
        <v>389421000</v>
      </c>
      <c r="M713" s="222">
        <v>2225300</v>
      </c>
      <c r="N713" s="222">
        <v>2629700</v>
      </c>
      <c r="O713" s="237">
        <v>135.80000000000001</v>
      </c>
      <c r="P713" s="222">
        <v>389421000</v>
      </c>
      <c r="Q713" s="222">
        <v>2225300</v>
      </c>
      <c r="R713" s="222">
        <v>2629700</v>
      </c>
      <c r="S713" s="235">
        <v>135.80000000000001</v>
      </c>
      <c r="T713" s="236">
        <v>619290000</v>
      </c>
      <c r="U713" s="238"/>
      <c r="V713" s="239">
        <v>1</v>
      </c>
      <c r="W713" s="240">
        <v>1</v>
      </c>
      <c r="X713" s="240">
        <v>1</v>
      </c>
      <c r="Y713" s="240">
        <v>1</v>
      </c>
      <c r="Z713" s="240">
        <v>1</v>
      </c>
      <c r="AA713" s="241">
        <v>1</v>
      </c>
      <c r="AB713" s="240">
        <v>1</v>
      </c>
      <c r="AC713" s="240">
        <v>1</v>
      </c>
      <c r="AD713" s="240">
        <v>1</v>
      </c>
      <c r="AE713" s="242">
        <v>1</v>
      </c>
      <c r="AF713" s="243">
        <f t="shared" si="110"/>
        <v>64.395052367186395</v>
      </c>
      <c r="AG713" s="244"/>
      <c r="AH713" s="245"/>
      <c r="AI713" s="246"/>
      <c r="AJ713" s="247" t="str">
        <f>IF(head!$F$48="S460","a0","a")</f>
        <v>a</v>
      </c>
      <c r="AK713" s="247">
        <f t="shared" si="111"/>
        <v>0.21</v>
      </c>
      <c r="AL713" s="248">
        <f>IF(head!F$48="S235",235,IF(head!F$48="S275",275,IF(head!F$48="S355",355,IF(head!F$48="S420",420,460))))^0.5*head!$I$40*1000/(S713*3.1416*210000^0.5)</f>
        <v>0.28227741153524172</v>
      </c>
      <c r="AM713" s="248">
        <f t="shared" si="112"/>
        <v>0.54847939674271851</v>
      </c>
      <c r="AN713" s="248">
        <f t="shared" si="113"/>
        <v>0.98160055102600041</v>
      </c>
      <c r="AO713" s="249">
        <f>IF(head!F$48="S235",235,IF(head!F$48="S275",275,IF(head!F$48="S355",355,IF(head!F$48="S420",420,460))))*AN713*J713/1000</f>
        <v>4867.4970083919143</v>
      </c>
      <c r="AP713" s="250" t="str">
        <f t="shared" si="104"/>
        <v>HF SHS 400 x 10</v>
      </c>
    </row>
    <row r="714" spans="1:42">
      <c r="A714" s="230" t="s">
        <v>134</v>
      </c>
      <c r="B714" s="231">
        <f t="shared" si="105"/>
        <v>3607.6976688178438</v>
      </c>
      <c r="C714" s="232">
        <v>400</v>
      </c>
      <c r="D714" s="232">
        <v>400</v>
      </c>
      <c r="E714" s="233">
        <v>10</v>
      </c>
      <c r="F714" s="232"/>
      <c r="G714" s="232"/>
      <c r="H714" s="234">
        <v>121.6</v>
      </c>
      <c r="I714" s="235">
        <v>123.9</v>
      </c>
      <c r="J714" s="235">
        <v>15493</v>
      </c>
      <c r="K714" s="235">
        <v>1.5742</v>
      </c>
      <c r="L714" s="236">
        <v>391276000</v>
      </c>
      <c r="M714" s="222">
        <v>1956400</v>
      </c>
      <c r="N714" s="222">
        <v>2260100</v>
      </c>
      <c r="O714" s="237">
        <v>158.9</v>
      </c>
      <c r="P714" s="222">
        <v>391276000</v>
      </c>
      <c r="Q714" s="222">
        <v>1956400</v>
      </c>
      <c r="R714" s="222">
        <v>2260100</v>
      </c>
      <c r="S714" s="235">
        <v>158.9</v>
      </c>
      <c r="T714" s="236">
        <v>606023000</v>
      </c>
      <c r="U714" s="238"/>
      <c r="V714" s="239">
        <v>2</v>
      </c>
      <c r="W714" s="240">
        <v>3</v>
      </c>
      <c r="X714" s="240">
        <v>4</v>
      </c>
      <c r="Y714" s="240">
        <v>4</v>
      </c>
      <c r="Z714" s="240">
        <v>4</v>
      </c>
      <c r="AA714" s="241">
        <v>4</v>
      </c>
      <c r="AB714" s="240">
        <v>4</v>
      </c>
      <c r="AC714" s="240">
        <v>4</v>
      </c>
      <c r="AD714" s="240">
        <v>4</v>
      </c>
      <c r="AE714" s="242">
        <v>4</v>
      </c>
      <c r="AF714" s="243">
        <f t="shared" si="110"/>
        <v>101.60717743497064</v>
      </c>
      <c r="AG714" s="244"/>
      <c r="AH714" s="245"/>
      <c r="AI714" s="246"/>
      <c r="AJ714" s="247" t="str">
        <f>IF(head!$F$48="S460","a0","a")</f>
        <v>a</v>
      </c>
      <c r="AK714" s="247">
        <f t="shared" si="111"/>
        <v>0.21</v>
      </c>
      <c r="AL714" s="248">
        <f>IF(head!F$48="S235",235,IF(head!F$48="S275",275,IF(head!F$48="S355",355,IF(head!F$48="S420",420,460))))^0.5*head!$I$40*1000/(S714*3.1416*210000^0.5)</f>
        <v>0.24124148827240924</v>
      </c>
      <c r="AM714" s="248">
        <f t="shared" si="112"/>
        <v>0.53342908410054646</v>
      </c>
      <c r="AN714" s="248">
        <f t="shared" si="113"/>
        <v>0.99089298223022992</v>
      </c>
      <c r="AO714" s="249">
        <f>IF(head!F$48="S235",235,IF(head!F$48="S275",275,IF(head!F$48="S355",355,IF(head!F$48="S420",420,460))))*AN714*J714/1000</f>
        <v>3607.6976688178438</v>
      </c>
      <c r="AP714" s="250" t="str">
        <f t="shared" si="104"/>
        <v>HF SHS 400 x 12,5</v>
      </c>
    </row>
    <row r="715" spans="1:42">
      <c r="A715" s="230" t="s">
        <v>829</v>
      </c>
      <c r="B715" s="231">
        <f t="shared" si="105"/>
        <v>4470.8436085910416</v>
      </c>
      <c r="C715" s="232">
        <v>400</v>
      </c>
      <c r="D715" s="232">
        <v>400</v>
      </c>
      <c r="E715" s="233">
        <v>12.5</v>
      </c>
      <c r="F715" s="232"/>
      <c r="G715" s="232"/>
      <c r="H715" s="234">
        <v>150.80000000000001</v>
      </c>
      <c r="I715" s="235">
        <v>153.69999999999999</v>
      </c>
      <c r="J715" s="235">
        <v>19207</v>
      </c>
      <c r="K715" s="235">
        <v>1.5678000000000001</v>
      </c>
      <c r="L715" s="236">
        <v>478386000</v>
      </c>
      <c r="M715" s="222">
        <v>2391900</v>
      </c>
      <c r="N715" s="222">
        <v>2782100</v>
      </c>
      <c r="O715" s="237">
        <v>157.80000000000001</v>
      </c>
      <c r="P715" s="222">
        <v>478386000</v>
      </c>
      <c r="Q715" s="222">
        <v>2391900</v>
      </c>
      <c r="R715" s="222">
        <v>2782100</v>
      </c>
      <c r="S715" s="235">
        <v>157.80000000000001</v>
      </c>
      <c r="T715" s="236">
        <v>746884000</v>
      </c>
      <c r="U715" s="238"/>
      <c r="V715" s="239">
        <v>1</v>
      </c>
      <c r="W715" s="240">
        <v>1</v>
      </c>
      <c r="X715" s="240">
        <v>2</v>
      </c>
      <c r="Y715" s="240">
        <v>2</v>
      </c>
      <c r="Z715" s="240">
        <v>3</v>
      </c>
      <c r="AA715" s="241">
        <v>1</v>
      </c>
      <c r="AB715" s="240">
        <v>2</v>
      </c>
      <c r="AC715" s="240">
        <v>3</v>
      </c>
      <c r="AD715" s="240">
        <v>4</v>
      </c>
      <c r="AE715" s="242">
        <v>4</v>
      </c>
      <c r="AF715" s="243">
        <f t="shared" si="110"/>
        <v>81.626490342062795</v>
      </c>
      <c r="AG715" s="244"/>
      <c r="AH715" s="245"/>
      <c r="AI715" s="246"/>
      <c r="AJ715" s="247" t="str">
        <f>IF(head!$F$48="S460","a0","a")</f>
        <v>a</v>
      </c>
      <c r="AK715" s="247">
        <f t="shared" si="111"/>
        <v>0.21</v>
      </c>
      <c r="AL715" s="248">
        <f>IF(head!F$48="S235",235,IF(head!F$48="S275",275,IF(head!F$48="S355",355,IF(head!F$48="S420",420,460))))^0.5*head!$I$40*1000/(S715*3.1416*210000^0.5)</f>
        <v>0.24292314630219156</v>
      </c>
      <c r="AM715" s="248">
        <f t="shared" si="112"/>
        <v>0.53401275786640812</v>
      </c>
      <c r="AN715" s="248">
        <f t="shared" si="113"/>
        <v>0.99051733323977431</v>
      </c>
      <c r="AO715" s="249">
        <f>IF(head!F$48="S235",235,IF(head!F$48="S275",275,IF(head!F$48="S355",355,IF(head!F$48="S420",420,460))))*AN715*J715/1000</f>
        <v>4470.8436085910416</v>
      </c>
      <c r="AP715" s="250" t="str">
        <f t="shared" si="104"/>
        <v>HF SHS 400 x 16</v>
      </c>
    </row>
    <row r="716" spans="1:42">
      <c r="A716" s="230" t="s">
        <v>135</v>
      </c>
      <c r="B716" s="231">
        <f t="shared" si="105"/>
        <v>5653.6043080444333</v>
      </c>
      <c r="C716" s="232">
        <v>400</v>
      </c>
      <c r="D716" s="232">
        <v>400</v>
      </c>
      <c r="E716" s="233">
        <v>16</v>
      </c>
      <c r="F716" s="232"/>
      <c r="G716" s="232"/>
      <c r="H716" s="234">
        <v>190.8</v>
      </c>
      <c r="I716" s="235">
        <v>194.4</v>
      </c>
      <c r="J716" s="235">
        <v>24301</v>
      </c>
      <c r="K716" s="235">
        <v>1.5588</v>
      </c>
      <c r="L716" s="236">
        <v>593442000</v>
      </c>
      <c r="M716" s="222">
        <v>2967200</v>
      </c>
      <c r="N716" s="222">
        <v>3484400</v>
      </c>
      <c r="O716" s="237">
        <v>156.30000000000001</v>
      </c>
      <c r="P716" s="222">
        <v>593442000</v>
      </c>
      <c r="Q716" s="222">
        <v>2967200</v>
      </c>
      <c r="R716" s="222">
        <v>3484400</v>
      </c>
      <c r="S716" s="235">
        <v>156.30000000000001</v>
      </c>
      <c r="T716" s="236">
        <v>936911000</v>
      </c>
      <c r="U716" s="238"/>
      <c r="V716" s="239">
        <v>1</v>
      </c>
      <c r="W716" s="240">
        <v>1</v>
      </c>
      <c r="X716" s="240">
        <v>1</v>
      </c>
      <c r="Y716" s="240">
        <v>1</v>
      </c>
      <c r="Z716" s="240">
        <v>1</v>
      </c>
      <c r="AA716" s="241">
        <v>1</v>
      </c>
      <c r="AB716" s="240">
        <v>1</v>
      </c>
      <c r="AC716" s="240">
        <v>1</v>
      </c>
      <c r="AD716" s="240">
        <v>2</v>
      </c>
      <c r="AE716" s="242">
        <v>2</v>
      </c>
      <c r="AF716" s="243">
        <f t="shared" si="110"/>
        <v>64.145508415291545</v>
      </c>
      <c r="AG716" s="244"/>
      <c r="AH716" s="245"/>
      <c r="AI716" s="246"/>
      <c r="AJ716" s="247" t="str">
        <f>IF(head!$F$48="S460","a0","a")</f>
        <v>a</v>
      </c>
      <c r="AK716" s="247">
        <f t="shared" si="111"/>
        <v>0.21</v>
      </c>
      <c r="AL716" s="248">
        <f>IF(head!F$48="S235",235,IF(head!F$48="S275",275,IF(head!F$48="S355",355,IF(head!F$48="S420",420,460))))^0.5*head!$I$40*1000/(S716*3.1416*210000^0.5)</f>
        <v>0.24525446248551391</v>
      </c>
      <c r="AM716" s="248">
        <f t="shared" si="112"/>
        <v>0.53482659424550816</v>
      </c>
      <c r="AN716" s="248">
        <f t="shared" si="113"/>
        <v>0.98999591261797881</v>
      </c>
      <c r="AO716" s="249">
        <f>IF(head!F$48="S235",235,IF(head!F$48="S275",275,IF(head!F$48="S355",355,IF(head!F$48="S420",420,460))))*AN716*J716/1000</f>
        <v>5653.6043080444333</v>
      </c>
      <c r="AP716" s="250" t="str">
        <f t="shared" si="104"/>
        <v>HF SHS 400 x 20</v>
      </c>
    </row>
    <row r="717" spans="1:42">
      <c r="A717" s="230" t="s">
        <v>136</v>
      </c>
      <c r="B717" s="231">
        <f t="shared" si="105"/>
        <v>6968.215853486754</v>
      </c>
      <c r="C717" s="232">
        <v>400</v>
      </c>
      <c r="D717" s="232">
        <v>400</v>
      </c>
      <c r="E717" s="233">
        <v>20</v>
      </c>
      <c r="F717" s="232"/>
      <c r="G717" s="232"/>
      <c r="H717" s="234">
        <v>235.3</v>
      </c>
      <c r="I717" s="235">
        <v>239.8</v>
      </c>
      <c r="J717" s="235">
        <v>29971</v>
      </c>
      <c r="K717" s="235">
        <v>1.5485</v>
      </c>
      <c r="L717" s="236">
        <v>715347000</v>
      </c>
      <c r="M717" s="222">
        <v>3576700</v>
      </c>
      <c r="N717" s="222">
        <v>4246900</v>
      </c>
      <c r="O717" s="237">
        <v>154.5</v>
      </c>
      <c r="P717" s="222">
        <v>715347000</v>
      </c>
      <c r="Q717" s="222">
        <v>3576700</v>
      </c>
      <c r="R717" s="222">
        <v>4246900</v>
      </c>
      <c r="S717" s="235">
        <v>154.5</v>
      </c>
      <c r="T717" s="236">
        <v>1143808000</v>
      </c>
      <c r="U717" s="238"/>
      <c r="V717" s="239">
        <v>1</v>
      </c>
      <c r="W717" s="240">
        <v>1</v>
      </c>
      <c r="X717" s="240">
        <v>1</v>
      </c>
      <c r="Y717" s="240">
        <v>1</v>
      </c>
      <c r="Z717" s="240">
        <v>1</v>
      </c>
      <c r="AA717" s="241">
        <v>1</v>
      </c>
      <c r="AB717" s="240">
        <v>1</v>
      </c>
      <c r="AC717" s="240">
        <v>1</v>
      </c>
      <c r="AD717" s="240">
        <v>1</v>
      </c>
      <c r="AE717" s="242">
        <v>1</v>
      </c>
      <c r="AF717" s="243">
        <f t="shared" si="110"/>
        <v>51.666611057355439</v>
      </c>
      <c r="AG717" s="244"/>
      <c r="AH717" s="245"/>
      <c r="AI717" s="246"/>
      <c r="AJ717" s="247" t="str">
        <f>IF(head!$F$48="S460","a0","a")</f>
        <v>a</v>
      </c>
      <c r="AK717" s="247">
        <f t="shared" si="111"/>
        <v>0.21</v>
      </c>
      <c r="AL717" s="248">
        <f>IF(head!F$48="S235",235,IF(head!F$48="S275",275,IF(head!F$48="S355",355,IF(head!F$48="S420",420,460))))^0.5*head!$I$40*1000/(S717*3.1416*210000^0.5)</f>
        <v>0.24811179602903449</v>
      </c>
      <c r="AM717" s="248">
        <f t="shared" si="112"/>
        <v>0.53583147024742528</v>
      </c>
      <c r="AN717" s="248">
        <f t="shared" si="113"/>
        <v>0.98935578910489408</v>
      </c>
      <c r="AO717" s="249">
        <f>IF(head!F$48="S235",235,IF(head!F$48="S275",275,IF(head!F$48="S355",355,IF(head!F$48="S420",420,460))))*AN717*J717/1000</f>
        <v>6968.215853486754</v>
      </c>
      <c r="AP717" s="250" t="s">
        <v>137</v>
      </c>
    </row>
    <row r="718" spans="1:42">
      <c r="A718" s="24" t="s">
        <v>56</v>
      </c>
      <c r="B718" s="31">
        <v>0</v>
      </c>
      <c r="C718" s="4"/>
      <c r="D718" s="4"/>
      <c r="E718" s="218"/>
      <c r="F718" s="4"/>
      <c r="G718" s="4"/>
      <c r="H718" s="39"/>
      <c r="I718" s="5"/>
      <c r="J718" s="5"/>
      <c r="K718" s="5"/>
      <c r="L718" s="53"/>
      <c r="M718" s="5"/>
      <c r="N718" s="5"/>
      <c r="O718" s="54"/>
      <c r="P718" s="5"/>
      <c r="Q718" s="5"/>
      <c r="R718" s="5"/>
      <c r="S718" s="5"/>
      <c r="T718" s="53"/>
      <c r="U718" s="40"/>
      <c r="V718" s="105"/>
      <c r="W718" s="105"/>
      <c r="X718" s="105"/>
      <c r="Y718" s="105"/>
      <c r="Z718" s="105"/>
      <c r="AA718" s="106"/>
      <c r="AB718" s="105"/>
      <c r="AC718" s="105"/>
      <c r="AD718" s="105"/>
      <c r="AE718" s="105"/>
      <c r="AF718" s="99"/>
      <c r="AG718" s="93"/>
      <c r="AH718" s="94"/>
      <c r="AI718" s="95"/>
      <c r="AJ718" s="60"/>
      <c r="AK718" s="60"/>
      <c r="AL718" s="20" t="s">
        <v>35</v>
      </c>
      <c r="AM718" s="20"/>
      <c r="AN718" s="20"/>
      <c r="AO718" s="21" t="s">
        <v>35</v>
      </c>
      <c r="AP718" s="45" t="str">
        <f t="shared" ref="AP718:AP735" si="114">A719</f>
        <v>IPE 80</v>
      </c>
    </row>
    <row r="719" spans="1:42">
      <c r="A719" s="24" t="s">
        <v>267</v>
      </c>
      <c r="B719" s="31">
        <f t="shared" ref="B719:B736" si="115">AO719</f>
        <v>12.399553401142843</v>
      </c>
      <c r="C719" s="4">
        <v>80</v>
      </c>
      <c r="D719" s="4">
        <v>46</v>
      </c>
      <c r="E719" s="218">
        <v>3.8</v>
      </c>
      <c r="F719" s="4">
        <v>5.2</v>
      </c>
      <c r="G719" s="4">
        <v>5</v>
      </c>
      <c r="H719" s="39">
        <v>6.000070441733004</v>
      </c>
      <c r="I719" s="5">
        <v>6.1147214692820411</v>
      </c>
      <c r="J719" s="5">
        <v>764.34018366025521</v>
      </c>
      <c r="K719" s="5">
        <v>0.32781592653589792</v>
      </c>
      <c r="L719" s="53">
        <v>801376.6927121965</v>
      </c>
      <c r="M719" s="5">
        <v>20034.417317804913</v>
      </c>
      <c r="N719" s="5">
        <v>23216.958806408937</v>
      </c>
      <c r="O719" s="54">
        <v>32.379863039565706</v>
      </c>
      <c r="P719" s="5">
        <v>84890.303091941343</v>
      </c>
      <c r="Q719" s="5">
        <v>3690.8827431278846</v>
      </c>
      <c r="R719" s="5">
        <v>5817.5979339224277</v>
      </c>
      <c r="S719" s="5">
        <v>10.53866733957755</v>
      </c>
      <c r="T719" s="53">
        <v>6727.1257904959602</v>
      </c>
      <c r="U719" s="40">
        <v>115139406.774572</v>
      </c>
      <c r="V719" s="105">
        <v>1</v>
      </c>
      <c r="W719" s="105">
        <v>1</v>
      </c>
      <c r="X719" s="105">
        <v>1</v>
      </c>
      <c r="Y719" s="105">
        <v>1</v>
      </c>
      <c r="Z719" s="105">
        <v>1</v>
      </c>
      <c r="AA719" s="106">
        <v>1</v>
      </c>
      <c r="AB719" s="105">
        <v>1</v>
      </c>
      <c r="AC719" s="105">
        <v>1</v>
      </c>
      <c r="AD719" s="105">
        <v>1</v>
      </c>
      <c r="AE719" s="105">
        <v>1</v>
      </c>
      <c r="AF719" s="92">
        <f t="shared" ref="AF719:AF736" si="116">K719/J719*1000000</f>
        <v>428.88746862170763</v>
      </c>
      <c r="AG719" s="96">
        <f t="shared" ref="AG719:AG736" si="117">(K719*1000-D719)/J719*1000</f>
        <v>368.70484184979534</v>
      </c>
      <c r="AH719" s="97">
        <f t="shared" ref="AH719:AH736" si="118">2*(C719+D719)/J719*1000</f>
        <v>329.69612927221493</v>
      </c>
      <c r="AI719" s="98">
        <f t="shared" ref="AI719:AI736" si="119">(2*C719+D719)/J719*1000</f>
        <v>269.51350250030271</v>
      </c>
      <c r="AJ719" s="60" t="str">
        <f>IF(head!$F$48="S460","a0","b")</f>
        <v>b</v>
      </c>
      <c r="AK719" s="60">
        <f>IF(AJ719="a0",0.13,IF(AJ719="a",0.21,IF(AJ719="b",0.34,IF(AJ719="c",0.49,0.76))))</f>
        <v>0.34</v>
      </c>
      <c r="AL719" s="20">
        <f>IF(head!F$48="S235",235,IF(head!F$48="S275",275,IF(head!F$48="S355",355,IF(head!F$48="S420",420,460))))^0.5*head!$I$40*1000/(S719*3.1416*210000^0.5)</f>
        <v>3.6373927794956327</v>
      </c>
      <c r="AM719" s="20">
        <f>0.5*(1+AK719*(AL719-0.2)+AL719^2)</f>
        <v>7.6996698886777395</v>
      </c>
      <c r="AN719" s="20">
        <f>IF(AL719&lt;=0.2,1,1/(AM719+(AM719^2-AL719^2)^0.5))</f>
        <v>6.9032164151653544E-2</v>
      </c>
      <c r="AO719" s="21">
        <f>IF(head!F$48="S235",235,IF(head!F$48="S275",275,IF(head!F$48="S355",355,IF(head!F$48="S420",420,460))))*AN719*J719/1000</f>
        <v>12.399553401142843</v>
      </c>
      <c r="AP719" s="45" t="str">
        <f t="shared" si="114"/>
        <v>IPE 100</v>
      </c>
    </row>
    <row r="720" spans="1:42">
      <c r="A720" s="24" t="s">
        <v>268</v>
      </c>
      <c r="B720" s="31">
        <f t="shared" si="115"/>
        <v>22.858463415448217</v>
      </c>
      <c r="C720" s="4">
        <v>100</v>
      </c>
      <c r="D720" s="4">
        <v>55</v>
      </c>
      <c r="E720" s="218">
        <v>4.0999999999999996</v>
      </c>
      <c r="F720" s="4">
        <v>5.7</v>
      </c>
      <c r="G720" s="4">
        <v>7</v>
      </c>
      <c r="H720" s="39">
        <v>8.1037273857966863</v>
      </c>
      <c r="I720" s="5">
        <v>8.2585756797928003</v>
      </c>
      <c r="J720" s="5">
        <v>1032.3219599741001</v>
      </c>
      <c r="K720" s="5">
        <v>0.39978229715025715</v>
      </c>
      <c r="L720" s="53">
        <v>1710121.2924353825</v>
      </c>
      <c r="M720" s="5">
        <v>34202.425848707651</v>
      </c>
      <c r="N720" s="5">
        <v>39406.836773700605</v>
      </c>
      <c r="O720" s="54">
        <v>40.701074457735935</v>
      </c>
      <c r="P720" s="5">
        <v>159186.82206979481</v>
      </c>
      <c r="Q720" s="5">
        <v>5788.6117116289024</v>
      </c>
      <c r="R720" s="5">
        <v>9145.5855710989399</v>
      </c>
      <c r="S720" s="5">
        <v>12.417837530354927</v>
      </c>
      <c r="T720" s="53">
        <v>11533.9659326781</v>
      </c>
      <c r="U720" s="40">
        <v>342103145.071266</v>
      </c>
      <c r="V720" s="105">
        <v>1</v>
      </c>
      <c r="W720" s="105">
        <v>1</v>
      </c>
      <c r="X720" s="105">
        <v>1</v>
      </c>
      <c r="Y720" s="105">
        <v>1</v>
      </c>
      <c r="Z720" s="105">
        <v>1</v>
      </c>
      <c r="AA720" s="106">
        <v>1</v>
      </c>
      <c r="AB720" s="105">
        <v>1</v>
      </c>
      <c r="AC720" s="105">
        <v>1</v>
      </c>
      <c r="AD720" s="105">
        <v>1</v>
      </c>
      <c r="AE720" s="105">
        <v>1</v>
      </c>
      <c r="AF720" s="92">
        <f t="shared" si="116"/>
        <v>387.26512914661549</v>
      </c>
      <c r="AG720" s="96">
        <f t="shared" si="117"/>
        <v>333.98717698392016</v>
      </c>
      <c r="AH720" s="97">
        <f t="shared" si="118"/>
        <v>300.2939121897374</v>
      </c>
      <c r="AI720" s="98">
        <f t="shared" si="119"/>
        <v>247.01596002704204</v>
      </c>
      <c r="AJ720" s="60" t="str">
        <f>IF(head!$F$48="S460","a0","b")</f>
        <v>b</v>
      </c>
      <c r="AK720" s="60">
        <f>IF(AJ720="a0",0.13,IF(AJ720="a",0.21,IF(AJ720="b",0.34,IF(AJ720="c",0.49,0.76))))</f>
        <v>0.34</v>
      </c>
      <c r="AL720" s="20">
        <f>IF(head!F$48="S235",235,IF(head!F$48="S275",275,IF(head!F$48="S355",355,IF(head!F$48="S420",420,460))))^0.5*head!$I$40*1000/(S720*3.1416*210000^0.5)</f>
        <v>3.0869523290815821</v>
      </c>
      <c r="AM720" s="20">
        <f>0.5*(1+AK720*(AL720-0.2)+AL720^2)</f>
        <v>5.755419236954971</v>
      </c>
      <c r="AN720" s="20">
        <f>IF(AL720&lt;=0.2,1,1/(AM720+(AM720^2-AL720^2)^0.5))</f>
        <v>9.4224535424446546E-2</v>
      </c>
      <c r="AO720" s="21">
        <f>IF(head!F$48="S235",235,IF(head!F$48="S275",275,IF(head!F$48="S355",355,IF(head!F$48="S420",420,460))))*AN720*J720/1000</f>
        <v>22.858463415448217</v>
      </c>
      <c r="AP720" s="45" t="str">
        <f t="shared" si="114"/>
        <v>IPE 120</v>
      </c>
    </row>
    <row r="721" spans="1:42">
      <c r="A721" s="24" t="s">
        <v>269</v>
      </c>
      <c r="B721" s="31">
        <f t="shared" si="115"/>
        <v>38.961230709707003</v>
      </c>
      <c r="C721" s="4">
        <v>120</v>
      </c>
      <c r="D721" s="4">
        <v>64</v>
      </c>
      <c r="E721" s="218">
        <v>4.4000000000000004</v>
      </c>
      <c r="F721" s="4">
        <v>6.3</v>
      </c>
      <c r="G721" s="4">
        <v>7</v>
      </c>
      <c r="H721" s="39">
        <v>10.370022385796686</v>
      </c>
      <c r="I721" s="5">
        <v>10.568175679792802</v>
      </c>
      <c r="J721" s="5">
        <v>1321.0219599741001</v>
      </c>
      <c r="K721" s="5">
        <v>0.47518229715025712</v>
      </c>
      <c r="L721" s="53">
        <v>3177533.8876975956</v>
      </c>
      <c r="M721" s="5">
        <v>52958.898128293258</v>
      </c>
      <c r="N721" s="5">
        <v>60725.036197457142</v>
      </c>
      <c r="O721" s="54">
        <v>49.04447352228263</v>
      </c>
      <c r="P721" s="5">
        <v>276681.84676855715</v>
      </c>
      <c r="Q721" s="5">
        <v>8646.307711517411</v>
      </c>
      <c r="R721" s="5">
        <v>13580.519365095055</v>
      </c>
      <c r="S721" s="5">
        <v>14.472225280989763</v>
      </c>
      <c r="T721" s="53">
        <v>16890.2388405567</v>
      </c>
      <c r="U721" s="40">
        <v>871959883.40680695</v>
      </c>
      <c r="V721" s="105">
        <v>1</v>
      </c>
      <c r="W721" s="105">
        <v>1</v>
      </c>
      <c r="X721" s="105">
        <v>1</v>
      </c>
      <c r="Y721" s="105">
        <v>1</v>
      </c>
      <c r="Z721" s="105">
        <v>1</v>
      </c>
      <c r="AA721" s="106">
        <v>1</v>
      </c>
      <c r="AB721" s="105">
        <v>1</v>
      </c>
      <c r="AC721" s="105">
        <v>1</v>
      </c>
      <c r="AD721" s="105">
        <v>2</v>
      </c>
      <c r="AE721" s="105">
        <v>2</v>
      </c>
      <c r="AF721" s="92">
        <f t="shared" si="116"/>
        <v>359.70809838738296</v>
      </c>
      <c r="AG721" s="96">
        <f t="shared" si="117"/>
        <v>311.26075841942759</v>
      </c>
      <c r="AH721" s="97">
        <f t="shared" si="118"/>
        <v>278.57220481574359</v>
      </c>
      <c r="AI721" s="98">
        <f t="shared" si="119"/>
        <v>230.12486484778816</v>
      </c>
      <c r="AJ721" s="60" t="str">
        <f>IF(head!$F$48="S460","a0","b")</f>
        <v>b</v>
      </c>
      <c r="AK721" s="60">
        <f t="shared" ref="AK721:AK728" si="120">IF(AJ721="a0",0.13,IF(AJ721="a",0.21,IF(AJ721="b",0.34,IF(AJ721="c",0.49,0.76))))</f>
        <v>0.34</v>
      </c>
      <c r="AL721" s="20">
        <f>IF(head!F$48="S235",235,IF(head!F$48="S275",275,IF(head!F$48="S355",355,IF(head!F$48="S420",420,460))))^0.5*head!$I$40*1000/(S721*3.1416*210000^0.5)</f>
        <v>2.6487476350191392</v>
      </c>
      <c r="AM721" s="20">
        <f t="shared" ref="AM721:AM728" si="121">0.5*(1+AK721*(AL721-0.2)+AL721^2)</f>
        <v>4.4242191149629955</v>
      </c>
      <c r="AN721" s="20">
        <f t="shared" ref="AN721:AN728" si="122">IF(AL721&lt;=0.2,1,1/(AM721+(AM721^2-AL721^2)^0.5))</f>
        <v>0.12550319080871805</v>
      </c>
      <c r="AO721" s="21">
        <f>IF(head!F$48="S235",235,IF(head!F$48="S275",275,IF(head!F$48="S355",355,IF(head!F$48="S420",420,460))))*AN721*J721/1000</f>
        <v>38.961230709707003</v>
      </c>
      <c r="AP721" s="45" t="str">
        <f t="shared" si="114"/>
        <v>IPE 140</v>
      </c>
    </row>
    <row r="722" spans="1:42">
      <c r="A722" s="24" t="s">
        <v>270</v>
      </c>
      <c r="B722" s="31">
        <f t="shared" si="115"/>
        <v>61.946012897170739</v>
      </c>
      <c r="C722" s="4">
        <v>140</v>
      </c>
      <c r="D722" s="4">
        <v>73</v>
      </c>
      <c r="E722" s="218">
        <v>4.7</v>
      </c>
      <c r="F722" s="4">
        <v>6.9</v>
      </c>
      <c r="G722" s="4">
        <v>7</v>
      </c>
      <c r="H722" s="39">
        <v>12.894425385796685</v>
      </c>
      <c r="I722" s="5">
        <v>13.140815679792802</v>
      </c>
      <c r="J722" s="5">
        <v>1642.6019599741001</v>
      </c>
      <c r="K722" s="5">
        <v>0.55058229715025708</v>
      </c>
      <c r="L722" s="53">
        <v>5412240.4365264364</v>
      </c>
      <c r="M722" s="5">
        <v>77317.72052180623</v>
      </c>
      <c r="N722" s="5">
        <v>88344.379621213695</v>
      </c>
      <c r="O722" s="54">
        <v>57.4013851554014</v>
      </c>
      <c r="P722" s="5">
        <v>449178.10925551853</v>
      </c>
      <c r="Q722" s="5">
        <v>12306.249568644344</v>
      </c>
      <c r="R722" s="5">
        <v>19246.60215909117</v>
      </c>
      <c r="S722" s="5">
        <v>16.536482020224877</v>
      </c>
      <c r="T722" s="53">
        <v>24013.0219027161</v>
      </c>
      <c r="U722" s="40">
        <v>1950604611.9844201</v>
      </c>
      <c r="V722" s="105">
        <v>1</v>
      </c>
      <c r="W722" s="105">
        <v>1</v>
      </c>
      <c r="X722" s="105">
        <v>1</v>
      </c>
      <c r="Y722" s="105">
        <v>1</v>
      </c>
      <c r="Z722" s="105">
        <v>2</v>
      </c>
      <c r="AA722" s="106">
        <v>1</v>
      </c>
      <c r="AB722" s="105">
        <v>1</v>
      </c>
      <c r="AC722" s="105">
        <v>2</v>
      </c>
      <c r="AD722" s="105">
        <v>2</v>
      </c>
      <c r="AE722" s="105">
        <v>3</v>
      </c>
      <c r="AF722" s="92">
        <f t="shared" si="116"/>
        <v>335.18911493259054</v>
      </c>
      <c r="AG722" s="96">
        <f t="shared" si="117"/>
        <v>290.74742925412522</v>
      </c>
      <c r="AH722" s="97">
        <f t="shared" si="118"/>
        <v>259.34463149350984</v>
      </c>
      <c r="AI722" s="98">
        <f t="shared" si="119"/>
        <v>214.90294581504455</v>
      </c>
      <c r="AJ722" s="60" t="str">
        <f>IF(head!$F$48="S460","a0","b")</f>
        <v>b</v>
      </c>
      <c r="AK722" s="60">
        <f t="shared" si="120"/>
        <v>0.34</v>
      </c>
      <c r="AL722" s="20">
        <f>IF(head!F$48="S235",235,IF(head!F$48="S275",275,IF(head!F$48="S355",355,IF(head!F$48="S420",420,460))))^0.5*head!$I$40*1000/(S722*3.1416*210000^0.5)</f>
        <v>2.3181032362023841</v>
      </c>
      <c r="AM722" s="20">
        <f t="shared" si="121"/>
        <v>3.5468788570003884</v>
      </c>
      <c r="AN722" s="20">
        <f t="shared" si="122"/>
        <v>0.1604771340256613</v>
      </c>
      <c r="AO722" s="21">
        <f>IF(head!F$48="S235",235,IF(head!F$48="S275",275,IF(head!F$48="S355",355,IF(head!F$48="S420",420,460))))*AN722*J722/1000</f>
        <v>61.946012897170739</v>
      </c>
      <c r="AP722" s="45" t="str">
        <f t="shared" si="114"/>
        <v>IPE 160</v>
      </c>
    </row>
    <row r="723" spans="1:42">
      <c r="A723" s="24" t="s">
        <v>271</v>
      </c>
      <c r="B723" s="31">
        <f t="shared" si="115"/>
        <v>92.294446125492215</v>
      </c>
      <c r="C723" s="4">
        <v>160</v>
      </c>
      <c r="D723" s="4">
        <v>82</v>
      </c>
      <c r="E723" s="218">
        <v>5</v>
      </c>
      <c r="F723" s="4">
        <v>7.4</v>
      </c>
      <c r="G723" s="4">
        <v>9</v>
      </c>
      <c r="H723" s="39">
        <v>15.771678311214931</v>
      </c>
      <c r="I723" s="5">
        <v>16.073047960473815</v>
      </c>
      <c r="J723" s="5">
        <v>2009.130995059227</v>
      </c>
      <c r="K723" s="5">
        <v>0.62254866776461626</v>
      </c>
      <c r="L723" s="53">
        <v>8692929.2617580555</v>
      </c>
      <c r="M723" s="5">
        <v>108661.61577197569</v>
      </c>
      <c r="N723" s="5">
        <v>123859.65128576681</v>
      </c>
      <c r="O723" s="54">
        <v>65.777739717202493</v>
      </c>
      <c r="P723" s="5">
        <v>683145.51007986546</v>
      </c>
      <c r="Q723" s="5">
        <v>16662.085611704035</v>
      </c>
      <c r="R723" s="5">
        <v>26099.906443181113</v>
      </c>
      <c r="S723" s="5">
        <v>18.439641883092321</v>
      </c>
      <c r="T723" s="53">
        <v>35310.3056457809</v>
      </c>
      <c r="U723" s="40">
        <v>3888651062.4926701</v>
      </c>
      <c r="V723" s="105">
        <v>1</v>
      </c>
      <c r="W723" s="105">
        <v>1</v>
      </c>
      <c r="X723" s="105">
        <v>1</v>
      </c>
      <c r="Y723" s="105">
        <v>2</v>
      </c>
      <c r="Z723" s="105">
        <v>2</v>
      </c>
      <c r="AA723" s="106">
        <v>1</v>
      </c>
      <c r="AB723" s="105">
        <v>1</v>
      </c>
      <c r="AC723" s="105">
        <v>2</v>
      </c>
      <c r="AD723" s="105">
        <v>3</v>
      </c>
      <c r="AE723" s="105">
        <v>3</v>
      </c>
      <c r="AF723" s="92">
        <f t="shared" si="116"/>
        <v>309.85967032292194</v>
      </c>
      <c r="AG723" s="96">
        <f t="shared" si="117"/>
        <v>269.04600501107774</v>
      </c>
      <c r="AH723" s="97">
        <f t="shared" si="118"/>
        <v>240.90017086503224</v>
      </c>
      <c r="AI723" s="98">
        <f t="shared" si="119"/>
        <v>200.08650555318795</v>
      </c>
      <c r="AJ723" s="60" t="str">
        <f>IF(head!$F$48="S460","a0","b")</f>
        <v>b</v>
      </c>
      <c r="AK723" s="60">
        <f t="shared" si="120"/>
        <v>0.34</v>
      </c>
      <c r="AL723" s="20">
        <f>IF(head!F$48="S235",235,IF(head!F$48="S275",275,IF(head!F$48="S355",355,IF(head!F$48="S420",420,460))))^0.5*head!$I$40*1000/(S723*3.1416*210000^0.5)</f>
        <v>2.0788512450252288</v>
      </c>
      <c r="AM723" s="20">
        <f t="shared" si="121"/>
        <v>2.9802159611257606</v>
      </c>
      <c r="AN723" s="20">
        <f t="shared" si="122"/>
        <v>0.19547870442697898</v>
      </c>
      <c r="AO723" s="21">
        <f>IF(head!F$48="S235",235,IF(head!F$48="S275",275,IF(head!F$48="S355",355,IF(head!F$48="S420",420,460))))*AN723*J723/1000</f>
        <v>92.294446125492215</v>
      </c>
      <c r="AP723" s="45" t="str">
        <f t="shared" si="114"/>
        <v>IPE 180</v>
      </c>
    </row>
    <row r="724" spans="1:42">
      <c r="A724" s="24" t="s">
        <v>272</v>
      </c>
      <c r="B724" s="31">
        <f t="shared" si="115"/>
        <v>132.98344513897828</v>
      </c>
      <c r="C724" s="4">
        <v>180</v>
      </c>
      <c r="D724" s="4">
        <v>91</v>
      </c>
      <c r="E724" s="218">
        <v>5.3</v>
      </c>
      <c r="F724" s="4">
        <v>8</v>
      </c>
      <c r="G724" s="4">
        <v>9</v>
      </c>
      <c r="H724" s="39">
        <v>18.798638311214926</v>
      </c>
      <c r="I724" s="5">
        <v>19.157847960473813</v>
      </c>
      <c r="J724" s="5">
        <v>2394.7309950592266</v>
      </c>
      <c r="K724" s="5">
        <v>0.69794866776461628</v>
      </c>
      <c r="L724" s="53">
        <v>13169589.941987235</v>
      </c>
      <c r="M724" s="5">
        <v>146328.7771331915</v>
      </c>
      <c r="N724" s="5">
        <v>166414.96263932355</v>
      </c>
      <c r="O724" s="54">
        <v>74.157957320947602</v>
      </c>
      <c r="P724" s="5">
        <v>1008504.1087935419</v>
      </c>
      <c r="Q724" s="5">
        <v>22164.925467989931</v>
      </c>
      <c r="R724" s="5">
        <v>34599.726092439989</v>
      </c>
      <c r="S724" s="5">
        <v>20.521564563746711</v>
      </c>
      <c r="T724" s="53">
        <v>47237.725762641108</v>
      </c>
      <c r="U724" s="40">
        <v>7321753075.0675602</v>
      </c>
      <c r="V724" s="105">
        <v>1</v>
      </c>
      <c r="W724" s="105">
        <v>1</v>
      </c>
      <c r="X724" s="105">
        <v>2</v>
      </c>
      <c r="Y724" s="105">
        <v>2</v>
      </c>
      <c r="Z724" s="105">
        <v>3</v>
      </c>
      <c r="AA724" s="106">
        <v>1</v>
      </c>
      <c r="AB724" s="105">
        <v>2</v>
      </c>
      <c r="AC724" s="105">
        <v>3</v>
      </c>
      <c r="AD724" s="105">
        <v>4</v>
      </c>
      <c r="AE724" s="105">
        <v>4</v>
      </c>
      <c r="AF724" s="92">
        <f t="shared" si="116"/>
        <v>291.45180364918377</v>
      </c>
      <c r="AG724" s="96">
        <f t="shared" si="117"/>
        <v>253.45171086725969</v>
      </c>
      <c r="AH724" s="97">
        <f t="shared" si="118"/>
        <v>226.33022294288853</v>
      </c>
      <c r="AI724" s="98">
        <f t="shared" si="119"/>
        <v>188.33013016096442</v>
      </c>
      <c r="AJ724" s="60" t="str">
        <f>IF(head!$F$48="S460","a0","b")</f>
        <v>b</v>
      </c>
      <c r="AK724" s="60">
        <f t="shared" si="120"/>
        <v>0.34</v>
      </c>
      <c r="AL724" s="20">
        <f>IF(head!F$48="S235",235,IF(head!F$48="S275",275,IF(head!F$48="S355",355,IF(head!F$48="S420",420,460))))^0.5*head!$I$40*1000/(S724*3.1416*210000^0.5)</f>
        <v>1.8679507777007018</v>
      </c>
      <c r="AM724" s="20">
        <f t="shared" si="121"/>
        <v>2.5281716861654475</v>
      </c>
      <c r="AN724" s="20">
        <f t="shared" si="122"/>
        <v>0.23630503875338257</v>
      </c>
      <c r="AO724" s="21">
        <f>IF(head!F$48="S235",235,IF(head!F$48="S275",275,IF(head!F$48="S355",355,IF(head!F$48="S420",420,460))))*AN724*J724/1000</f>
        <v>132.98344513897828</v>
      </c>
      <c r="AP724" s="45" t="str">
        <f t="shared" si="114"/>
        <v>IPE 200</v>
      </c>
    </row>
    <row r="725" spans="1:42">
      <c r="A725" s="24" t="s">
        <v>288</v>
      </c>
      <c r="B725" s="31">
        <f t="shared" si="115"/>
        <v>183.42540025263995</v>
      </c>
      <c r="C725" s="4">
        <v>200</v>
      </c>
      <c r="D725" s="4">
        <v>100</v>
      </c>
      <c r="E725" s="218">
        <v>5.6</v>
      </c>
      <c r="F725" s="4">
        <v>8.5</v>
      </c>
      <c r="G725" s="4">
        <v>12</v>
      </c>
      <c r="H725" s="39">
        <v>22.360023664382101</v>
      </c>
      <c r="I725" s="5">
        <v>22.787285263064561</v>
      </c>
      <c r="J725" s="5">
        <v>2848.4106578830701</v>
      </c>
      <c r="K725" s="5">
        <v>0.76819822368615498</v>
      </c>
      <c r="L725" s="53">
        <v>19431682.51083592</v>
      </c>
      <c r="M725" s="5">
        <v>194316.82510835919</v>
      </c>
      <c r="N725" s="5">
        <v>220638.64730170404</v>
      </c>
      <c r="O725" s="54">
        <v>82.595027472588967</v>
      </c>
      <c r="P725" s="5">
        <v>1423683.2728531647</v>
      </c>
      <c r="Q725" s="5">
        <v>28473.665457063293</v>
      </c>
      <c r="R725" s="5">
        <v>44612.157736669433</v>
      </c>
      <c r="S725" s="5">
        <v>22.356581138819376</v>
      </c>
      <c r="T725" s="53">
        <v>68483.357396329302</v>
      </c>
      <c r="U725" s="40">
        <v>12745785999.1719</v>
      </c>
      <c r="V725" s="105">
        <v>1</v>
      </c>
      <c r="W725" s="105">
        <v>1</v>
      </c>
      <c r="X725" s="105">
        <v>2</v>
      </c>
      <c r="Y725" s="105">
        <v>2</v>
      </c>
      <c r="Z725" s="105">
        <v>3</v>
      </c>
      <c r="AA725" s="106">
        <v>2</v>
      </c>
      <c r="AB725" s="105">
        <v>2</v>
      </c>
      <c r="AC725" s="105">
        <v>3</v>
      </c>
      <c r="AD725" s="105">
        <v>4</v>
      </c>
      <c r="AE725" s="105">
        <v>4</v>
      </c>
      <c r="AF725" s="92">
        <f t="shared" si="116"/>
        <v>269.69363478546927</v>
      </c>
      <c r="AG725" s="96">
        <f t="shared" si="117"/>
        <v>234.5863374148297</v>
      </c>
      <c r="AH725" s="97">
        <f t="shared" si="118"/>
        <v>210.64378422383734</v>
      </c>
      <c r="AI725" s="98">
        <f t="shared" si="119"/>
        <v>175.53648685319777</v>
      </c>
      <c r="AJ725" s="60" t="str">
        <f>IF(head!$F$48="S460","a0","b")</f>
        <v>b</v>
      </c>
      <c r="AK725" s="60">
        <f t="shared" si="120"/>
        <v>0.34</v>
      </c>
      <c r="AL725" s="20">
        <f>IF(head!F$48="S235",235,IF(head!F$48="S275",275,IF(head!F$48="S355",355,IF(head!F$48="S420",420,460))))^0.5*head!$I$40*1000/(S725*3.1416*210000^0.5)</f>
        <v>1.7146303474785307</v>
      </c>
      <c r="AM725" s="20">
        <f t="shared" si="121"/>
        <v>2.2274657733185239</v>
      </c>
      <c r="AN725" s="20">
        <f t="shared" si="122"/>
        <v>0.27402425838289429</v>
      </c>
      <c r="AO725" s="21">
        <f>IF(head!F$48="S235",235,IF(head!F$48="S275",275,IF(head!F$48="S355",355,IF(head!F$48="S420",420,460))))*AN725*J725/1000</f>
        <v>183.42540025263995</v>
      </c>
      <c r="AP725" s="45" t="str">
        <f t="shared" si="114"/>
        <v>IPE 220</v>
      </c>
    </row>
    <row r="726" spans="1:42">
      <c r="A726" s="24" t="s">
        <v>289</v>
      </c>
      <c r="B726" s="31">
        <f t="shared" si="115"/>
        <v>255.24875283958698</v>
      </c>
      <c r="C726" s="4">
        <v>220</v>
      </c>
      <c r="D726" s="4">
        <v>110</v>
      </c>
      <c r="E726" s="218">
        <v>5.9</v>
      </c>
      <c r="F726" s="4">
        <v>9.1999999999999993</v>
      </c>
      <c r="G726" s="4">
        <v>12</v>
      </c>
      <c r="H726" s="39">
        <v>26.195847664382097</v>
      </c>
      <c r="I726" s="5">
        <v>26.696405263064555</v>
      </c>
      <c r="J726" s="5">
        <v>3337.0506578830696</v>
      </c>
      <c r="K726" s="5">
        <v>0.84759822368615501</v>
      </c>
      <c r="L726" s="53">
        <v>27718387.94364794</v>
      </c>
      <c r="M726" s="5">
        <v>251985.34494225399</v>
      </c>
      <c r="N726" s="5">
        <v>285406.00242001651</v>
      </c>
      <c r="O726" s="54">
        <v>91.138648614810094</v>
      </c>
      <c r="P726" s="5">
        <v>2048861.5086139673</v>
      </c>
      <c r="Q726" s="5">
        <v>37252.027429344867</v>
      </c>
      <c r="R726" s="5">
        <v>58110.40333535189</v>
      </c>
      <c r="S726" s="5">
        <v>24.778493712800756</v>
      </c>
      <c r="T726" s="53">
        <v>89836.901121749703</v>
      </c>
      <c r="U726" s="40">
        <v>22309856872.265202</v>
      </c>
      <c r="V726" s="105">
        <v>1</v>
      </c>
      <c r="W726" s="105">
        <v>1</v>
      </c>
      <c r="X726" s="105">
        <v>2</v>
      </c>
      <c r="Y726" s="105">
        <v>3</v>
      </c>
      <c r="Z726" s="105">
        <v>4</v>
      </c>
      <c r="AA726" s="106">
        <v>2</v>
      </c>
      <c r="AB726" s="105">
        <v>3</v>
      </c>
      <c r="AC726" s="105">
        <v>4</v>
      </c>
      <c r="AD726" s="105">
        <v>4</v>
      </c>
      <c r="AE726" s="105">
        <v>4</v>
      </c>
      <c r="AF726" s="92">
        <f t="shared" si="116"/>
        <v>253.99621120041593</v>
      </c>
      <c r="AG726" s="96">
        <f t="shared" si="117"/>
        <v>221.03297171822572</v>
      </c>
      <c r="AH726" s="97">
        <f t="shared" si="118"/>
        <v>197.77943689314122</v>
      </c>
      <c r="AI726" s="98">
        <f t="shared" si="119"/>
        <v>164.81619741095102</v>
      </c>
      <c r="AJ726" s="60" t="str">
        <f>IF(head!$F$48="S460","a0","b")</f>
        <v>b</v>
      </c>
      <c r="AK726" s="60">
        <f t="shared" si="120"/>
        <v>0.34</v>
      </c>
      <c r="AL726" s="20">
        <f>IF(head!F$48="S235",235,IF(head!F$48="S275",275,IF(head!F$48="S355",355,IF(head!F$48="S420",420,460))))^0.5*head!$I$40*1000/(S726*3.1416*210000^0.5)</f>
        <v>1.5470380456049504</v>
      </c>
      <c r="AM726" s="20">
        <f t="shared" si="121"/>
        <v>1.9256598250274339</v>
      </c>
      <c r="AN726" s="20">
        <f t="shared" si="122"/>
        <v>0.32548649003410768</v>
      </c>
      <c r="AO726" s="21">
        <f>IF(head!F$48="S235",235,IF(head!F$48="S275",275,IF(head!F$48="S355",355,IF(head!F$48="S420",420,460))))*AN726*J726/1000</f>
        <v>255.24875283958698</v>
      </c>
      <c r="AP726" s="45" t="str">
        <f t="shared" si="114"/>
        <v>IPE 240</v>
      </c>
    </row>
    <row r="727" spans="1:42">
      <c r="A727" s="24" t="s">
        <v>290</v>
      </c>
      <c r="B727" s="31">
        <f t="shared" si="115"/>
        <v>341.86741499140737</v>
      </c>
      <c r="C727" s="4">
        <v>240</v>
      </c>
      <c r="D727" s="4">
        <v>120</v>
      </c>
      <c r="E727" s="218">
        <v>6.2</v>
      </c>
      <c r="F727" s="4">
        <v>9.8000000000000007</v>
      </c>
      <c r="G727" s="4">
        <v>15</v>
      </c>
      <c r="H727" s="39">
        <v>30.706229975597029</v>
      </c>
      <c r="I727" s="5">
        <v>31.292973223538368</v>
      </c>
      <c r="J727" s="5">
        <v>3911.6216529422964</v>
      </c>
      <c r="K727" s="5">
        <v>0.92184777960769382</v>
      </c>
      <c r="L727" s="53">
        <v>38916262.363993488</v>
      </c>
      <c r="M727" s="5">
        <v>324302.18636661238</v>
      </c>
      <c r="N727" s="5">
        <v>366645.33336010663</v>
      </c>
      <c r="O727" s="54">
        <v>99.744082672502486</v>
      </c>
      <c r="P727" s="5">
        <v>2836341.6458317628</v>
      </c>
      <c r="Q727" s="5">
        <v>47272.360763862722</v>
      </c>
      <c r="R727" s="5">
        <v>73923.907918255558</v>
      </c>
      <c r="S727" s="5">
        <v>26.927798579148277</v>
      </c>
      <c r="T727" s="53">
        <v>127414.51787382401</v>
      </c>
      <c r="U727" s="40">
        <v>36679138597.048103</v>
      </c>
      <c r="V727" s="105">
        <v>1</v>
      </c>
      <c r="W727" s="105">
        <v>2</v>
      </c>
      <c r="X727" s="105">
        <v>2</v>
      </c>
      <c r="Y727" s="105">
        <v>3</v>
      </c>
      <c r="Z727" s="105">
        <v>4</v>
      </c>
      <c r="AA727" s="106">
        <v>2</v>
      </c>
      <c r="AB727" s="105">
        <v>3</v>
      </c>
      <c r="AC727" s="105">
        <v>4</v>
      </c>
      <c r="AD727" s="105">
        <v>4</v>
      </c>
      <c r="AE727" s="105">
        <v>4</v>
      </c>
      <c r="AF727" s="92">
        <f t="shared" si="116"/>
        <v>235.66895303237877</v>
      </c>
      <c r="AG727" s="96">
        <f t="shared" si="117"/>
        <v>204.99113941772694</v>
      </c>
      <c r="AH727" s="97">
        <f t="shared" si="118"/>
        <v>184.06688168791086</v>
      </c>
      <c r="AI727" s="98">
        <f t="shared" si="119"/>
        <v>153.38906807325907</v>
      </c>
      <c r="AJ727" s="60" t="str">
        <f>IF(head!$F$48="S460","a0","b")</f>
        <v>b</v>
      </c>
      <c r="AK727" s="60">
        <f t="shared" si="120"/>
        <v>0.34</v>
      </c>
      <c r="AL727" s="20">
        <f>IF(head!F$48="S235",235,IF(head!F$48="S275",275,IF(head!F$48="S355",355,IF(head!F$48="S420",420,460))))^0.5*head!$I$40*1000/(S727*3.1416*210000^0.5)</f>
        <v>1.4235576062340816</v>
      </c>
      <c r="AM727" s="20">
        <f t="shared" si="121"/>
        <v>1.7212629221932481</v>
      </c>
      <c r="AN727" s="20">
        <f t="shared" si="122"/>
        <v>0.37190584532018506</v>
      </c>
      <c r="AO727" s="21">
        <f>IF(head!F$48="S235",235,IF(head!F$48="S275",275,IF(head!F$48="S355",355,IF(head!F$48="S420",420,460))))*AN727*J727/1000</f>
        <v>341.86741499140737</v>
      </c>
      <c r="AP727" s="45" t="str">
        <f t="shared" si="114"/>
        <v>IPE 270</v>
      </c>
    </row>
    <row r="728" spans="1:42">
      <c r="A728" s="24" t="s">
        <v>159</v>
      </c>
      <c r="B728" s="31">
        <f t="shared" si="115"/>
        <v>477.8656671113344</v>
      </c>
      <c r="C728" s="4">
        <v>270</v>
      </c>
      <c r="D728" s="4">
        <v>135</v>
      </c>
      <c r="E728" s="218">
        <v>6.6</v>
      </c>
      <c r="F728" s="4">
        <v>10.199999999999999</v>
      </c>
      <c r="G728" s="4">
        <v>15</v>
      </c>
      <c r="H728" s="39">
        <v>36.066837975597025</v>
      </c>
      <c r="I728" s="5">
        <v>36.756013223538368</v>
      </c>
      <c r="J728" s="5">
        <v>4594.5016529422965</v>
      </c>
      <c r="K728" s="5">
        <v>1.0410477796076936</v>
      </c>
      <c r="L728" s="53">
        <v>57897829.396316454</v>
      </c>
      <c r="M728" s="5">
        <v>428872.81034308486</v>
      </c>
      <c r="N728" s="5">
        <v>483996.81749306415</v>
      </c>
      <c r="O728" s="54">
        <v>112.25661312584485</v>
      </c>
      <c r="P728" s="5">
        <v>4198687.8429318499</v>
      </c>
      <c r="Q728" s="5">
        <v>62202.782858249629</v>
      </c>
      <c r="R728" s="5">
        <v>96950.136248844021</v>
      </c>
      <c r="S728" s="5">
        <v>30.229961060795532</v>
      </c>
      <c r="T728" s="53">
        <v>157144.760961914</v>
      </c>
      <c r="U728" s="40">
        <v>69467614268.849304</v>
      </c>
      <c r="V728" s="105">
        <v>2</v>
      </c>
      <c r="W728" s="105">
        <v>2</v>
      </c>
      <c r="X728" s="105">
        <v>3</v>
      </c>
      <c r="Y728" s="105">
        <v>4</v>
      </c>
      <c r="Z728" s="105">
        <v>4</v>
      </c>
      <c r="AA728" s="106">
        <v>3</v>
      </c>
      <c r="AB728" s="105">
        <v>4</v>
      </c>
      <c r="AC728" s="105">
        <v>4</v>
      </c>
      <c r="AD728" s="105">
        <v>4</v>
      </c>
      <c r="AE728" s="105">
        <v>4</v>
      </c>
      <c r="AF728" s="92">
        <f t="shared" si="116"/>
        <v>226.58557080744799</v>
      </c>
      <c r="AG728" s="96">
        <f t="shared" si="117"/>
        <v>197.20262349398985</v>
      </c>
      <c r="AH728" s="97">
        <f t="shared" si="118"/>
        <v>176.29768388074908</v>
      </c>
      <c r="AI728" s="98">
        <f t="shared" si="119"/>
        <v>146.91473656729087</v>
      </c>
      <c r="AJ728" s="60" t="str">
        <f>IF(head!$F$48="S460","a0","b")</f>
        <v>b</v>
      </c>
      <c r="AK728" s="60">
        <f t="shared" si="120"/>
        <v>0.34</v>
      </c>
      <c r="AL728" s="20">
        <f>IF(head!F$48="S235",235,IF(head!F$48="S275",275,IF(head!F$48="S355",355,IF(head!F$48="S420",420,460))))^0.5*head!$I$40*1000/(S728*3.1416*210000^0.5)</f>
        <v>1.2680556355793415</v>
      </c>
      <c r="AM728" s="20">
        <f t="shared" si="121"/>
        <v>1.4855520055107521</v>
      </c>
      <c r="AN728" s="20">
        <f t="shared" si="122"/>
        <v>0.44258791866486624</v>
      </c>
      <c r="AO728" s="21">
        <f>IF(head!F$48="S235",235,IF(head!F$48="S275",275,IF(head!F$48="S355",355,IF(head!F$48="S420",420,460))))*AN728*J728/1000</f>
        <v>477.8656671113344</v>
      </c>
      <c r="AP728" s="45" t="str">
        <f t="shared" si="114"/>
        <v>IPE 300</v>
      </c>
    </row>
    <row r="729" spans="1:42">
      <c r="A729" s="24" t="s">
        <v>160</v>
      </c>
      <c r="B729" s="31">
        <f t="shared" si="115"/>
        <v>643.92351289326598</v>
      </c>
      <c r="C729" s="4">
        <v>300</v>
      </c>
      <c r="D729" s="4">
        <v>150</v>
      </c>
      <c r="E729" s="218">
        <v>7.1</v>
      </c>
      <c r="F729" s="4">
        <v>10.7</v>
      </c>
      <c r="G729" s="4">
        <v>15</v>
      </c>
      <c r="H729" s="39">
        <v>42.242432975597033</v>
      </c>
      <c r="I729" s="5">
        <v>43.04961322353838</v>
      </c>
      <c r="J729" s="5">
        <v>5381.2016529422972</v>
      </c>
      <c r="K729" s="5">
        <v>1.1600477796076936</v>
      </c>
      <c r="L729" s="53">
        <v>83561091.858479723</v>
      </c>
      <c r="M729" s="5">
        <v>557073.94572319812</v>
      </c>
      <c r="N729" s="5">
        <v>628355.88646072743</v>
      </c>
      <c r="O729" s="54">
        <v>124.6127325800165</v>
      </c>
      <c r="P729" s="5">
        <v>6037784.2439929144</v>
      </c>
      <c r="Q729" s="5">
        <v>80503.789919905525</v>
      </c>
      <c r="R729" s="5">
        <v>125218.8341620796</v>
      </c>
      <c r="S729" s="5">
        <v>33.496479236901557</v>
      </c>
      <c r="T729" s="53">
        <v>197583.59024472299</v>
      </c>
      <c r="U729" s="40">
        <v>124253980120.597</v>
      </c>
      <c r="V729" s="105">
        <v>2</v>
      </c>
      <c r="W729" s="105">
        <v>2</v>
      </c>
      <c r="X729" s="105">
        <v>4</v>
      </c>
      <c r="Y729" s="105">
        <v>4</v>
      </c>
      <c r="Z729" s="105">
        <v>4</v>
      </c>
      <c r="AA729" s="106">
        <v>3</v>
      </c>
      <c r="AB729" s="105">
        <v>4</v>
      </c>
      <c r="AC729" s="105">
        <v>4</v>
      </c>
      <c r="AD729" s="105">
        <v>4</v>
      </c>
      <c r="AE729" s="105">
        <v>4</v>
      </c>
      <c r="AF729" s="92">
        <f t="shared" si="116"/>
        <v>215.57411418942283</v>
      </c>
      <c r="AG729" s="96">
        <f t="shared" si="117"/>
        <v>187.69929929227362</v>
      </c>
      <c r="AH729" s="97">
        <f t="shared" si="118"/>
        <v>167.24888938289536</v>
      </c>
      <c r="AI729" s="98">
        <f t="shared" si="119"/>
        <v>139.37407448574615</v>
      </c>
      <c r="AJ729" s="60" t="str">
        <f>IF(head!$F$48="S460","a0","b")</f>
        <v>b</v>
      </c>
      <c r="AK729" s="60">
        <f t="shared" ref="AK729:AK736" si="123">IF(AJ729="a0",0.13,IF(AJ729="a",0.21,IF(AJ729="b",0.34,IF(AJ729="c",0.49,0.76))))</f>
        <v>0.34</v>
      </c>
      <c r="AL729" s="20">
        <f>IF(head!F$48="S235",235,IF(head!F$48="S275",275,IF(head!F$48="S355",355,IF(head!F$48="S420",420,460))))^0.5*head!$I$40*1000/(S729*3.1416*210000^0.5)</f>
        <v>1.1443970638041205</v>
      </c>
      <c r="AM729" s="20">
        <f t="shared" ref="AM729:AM736" si="124">0.5*(1+AK729*(AL729-0.2)+AL729^2)</f>
        <v>1.3153698206684468</v>
      </c>
      <c r="AN729" s="20">
        <f t="shared" ref="AN729:AN736" si="125">IF(AL729&lt;=0.2,1,1/(AM729+(AM729^2-AL729^2)^0.5))</f>
        <v>0.50919854552686161</v>
      </c>
      <c r="AO729" s="21">
        <f>IF(head!F$48="S235",235,IF(head!F$48="S275",275,IF(head!F$48="S355",355,IF(head!F$48="S420",420,460))))*AN729*J729/1000</f>
        <v>643.92351289326598</v>
      </c>
      <c r="AP729" s="45" t="str">
        <f t="shared" si="114"/>
        <v>IPE 330</v>
      </c>
    </row>
    <row r="730" spans="1:42">
      <c r="A730" s="24" t="s">
        <v>161</v>
      </c>
      <c r="B730" s="31">
        <f t="shared" si="115"/>
        <v>804.80841446881163</v>
      </c>
      <c r="C730" s="4">
        <v>330</v>
      </c>
      <c r="D730" s="4">
        <v>160</v>
      </c>
      <c r="E730" s="218">
        <v>7.5</v>
      </c>
      <c r="F730" s="4">
        <v>11.5</v>
      </c>
      <c r="G730" s="4">
        <v>18</v>
      </c>
      <c r="H730" s="39">
        <v>49.145898244859723</v>
      </c>
      <c r="I730" s="5">
        <v>50.08499184189526</v>
      </c>
      <c r="J730" s="5">
        <v>6260.6239802369073</v>
      </c>
      <c r="K730" s="5">
        <v>1.2540973355292326</v>
      </c>
      <c r="L730" s="53">
        <v>117669047.3922105</v>
      </c>
      <c r="M730" s="5">
        <v>713145.74177097285</v>
      </c>
      <c r="N730" s="5">
        <v>804330.67432210094</v>
      </c>
      <c r="O730" s="54">
        <v>137.09521866620102</v>
      </c>
      <c r="P730" s="5">
        <v>7881421.7032166766</v>
      </c>
      <c r="Q730" s="5">
        <v>98517.77129020846</v>
      </c>
      <c r="R730" s="5">
        <v>153678.38407015274</v>
      </c>
      <c r="S730" s="5">
        <v>35.480805642629029</v>
      </c>
      <c r="T730" s="53">
        <v>275995.50349294499</v>
      </c>
      <c r="U730" s="40">
        <v>196083826723.95099</v>
      </c>
      <c r="V730" s="105">
        <v>2</v>
      </c>
      <c r="W730" s="105">
        <v>3</v>
      </c>
      <c r="X730" s="105">
        <v>4</v>
      </c>
      <c r="Y730" s="105">
        <v>4</v>
      </c>
      <c r="Z730" s="105">
        <v>4</v>
      </c>
      <c r="AA730" s="106">
        <v>4</v>
      </c>
      <c r="AB730" s="105">
        <v>4</v>
      </c>
      <c r="AC730" s="105">
        <v>4</v>
      </c>
      <c r="AD730" s="105">
        <v>4</v>
      </c>
      <c r="AE730" s="105">
        <v>4</v>
      </c>
      <c r="AF730" s="92">
        <f t="shared" si="116"/>
        <v>200.31507074823179</v>
      </c>
      <c r="AG730" s="96">
        <f t="shared" si="117"/>
        <v>174.75851272700635</v>
      </c>
      <c r="AH730" s="97">
        <f t="shared" si="118"/>
        <v>156.53391788000596</v>
      </c>
      <c r="AI730" s="98">
        <f t="shared" si="119"/>
        <v>130.97735985878049</v>
      </c>
      <c r="AJ730" s="60" t="str">
        <f>IF(head!$F$48="S460","a0","b")</f>
        <v>b</v>
      </c>
      <c r="AK730" s="60">
        <f t="shared" si="123"/>
        <v>0.34</v>
      </c>
      <c r="AL730" s="20">
        <f>IF(head!F$48="S235",235,IF(head!F$48="S275",275,IF(head!F$48="S355",355,IF(head!F$48="S420",420,460))))^0.5*head!$I$40*1000/(S730*3.1416*210000^0.5)</f>
        <v>1.0803946469701819</v>
      </c>
      <c r="AM730" s="20">
        <f t="shared" si="124"/>
        <v>1.2332933865858431</v>
      </c>
      <c r="AN730" s="20">
        <f t="shared" si="125"/>
        <v>0.54702481224315569</v>
      </c>
      <c r="AO730" s="21">
        <f>IF(head!F$48="S235",235,IF(head!F$48="S275",275,IF(head!F$48="S355",355,IF(head!F$48="S420",420,460))))*AN730*J730/1000</f>
        <v>804.80841446881163</v>
      </c>
      <c r="AP730" s="45" t="str">
        <f t="shared" si="114"/>
        <v>IPE 360</v>
      </c>
    </row>
    <row r="731" spans="1:42">
      <c r="A731" s="24" t="s">
        <v>162</v>
      </c>
      <c r="B731" s="31">
        <f t="shared" si="115"/>
        <v>1007.3744614908464</v>
      </c>
      <c r="C731" s="4">
        <v>360</v>
      </c>
      <c r="D731" s="4">
        <v>170</v>
      </c>
      <c r="E731" s="218">
        <v>8</v>
      </c>
      <c r="F731" s="4">
        <v>12.7</v>
      </c>
      <c r="G731" s="4">
        <v>18</v>
      </c>
      <c r="H731" s="39">
        <v>57.092453244859726</v>
      </c>
      <c r="I731" s="5">
        <v>58.183391841895258</v>
      </c>
      <c r="J731" s="5">
        <v>7272.9239802369075</v>
      </c>
      <c r="K731" s="5">
        <v>1.3530973355292326</v>
      </c>
      <c r="L731" s="53">
        <v>162656309.20663005</v>
      </c>
      <c r="M731" s="5">
        <v>903646.16225905588</v>
      </c>
      <c r="N731" s="5">
        <v>1019146.9302493702</v>
      </c>
      <c r="O731" s="54">
        <v>149.54811136633731</v>
      </c>
      <c r="P731" s="5">
        <v>10434519.648833852</v>
      </c>
      <c r="Q731" s="5">
        <v>122759.05469216297</v>
      </c>
      <c r="R731" s="5">
        <v>191099.32756521198</v>
      </c>
      <c r="S731" s="5">
        <v>37.877534856053138</v>
      </c>
      <c r="T731" s="53">
        <v>370950.66131164302</v>
      </c>
      <c r="U731" s="40">
        <v>309359162024.84302</v>
      </c>
      <c r="V731" s="105">
        <v>2</v>
      </c>
      <c r="W731" s="105">
        <v>3</v>
      </c>
      <c r="X731" s="105">
        <v>4</v>
      </c>
      <c r="Y731" s="105">
        <v>4</v>
      </c>
      <c r="Z731" s="105">
        <v>4</v>
      </c>
      <c r="AA731" s="106">
        <v>4</v>
      </c>
      <c r="AB731" s="105">
        <v>4</v>
      </c>
      <c r="AC731" s="105">
        <v>4</v>
      </c>
      <c r="AD731" s="105">
        <v>4</v>
      </c>
      <c r="AE731" s="105">
        <v>4</v>
      </c>
      <c r="AF731" s="92">
        <f t="shared" si="116"/>
        <v>186.04585160054938</v>
      </c>
      <c r="AG731" s="96">
        <f t="shared" si="117"/>
        <v>162.67148381367991</v>
      </c>
      <c r="AH731" s="97">
        <f t="shared" si="118"/>
        <v>145.74605796518605</v>
      </c>
      <c r="AI731" s="98">
        <f t="shared" si="119"/>
        <v>122.37169017831658</v>
      </c>
      <c r="AJ731" s="60" t="str">
        <f>IF(head!$F$48="S460","a0","b")</f>
        <v>b</v>
      </c>
      <c r="AK731" s="60">
        <f t="shared" si="123"/>
        <v>0.34</v>
      </c>
      <c r="AL731" s="20">
        <f>IF(head!F$48="S235",235,IF(head!F$48="S275",275,IF(head!F$48="S355",355,IF(head!F$48="S420",420,460))))^0.5*head!$I$40*1000/(S731*3.1416*210000^0.5)</f>
        <v>1.0120318714553267</v>
      </c>
      <c r="AM731" s="20">
        <f t="shared" si="124"/>
        <v>1.1501496725680909</v>
      </c>
      <c r="AN731" s="20">
        <f t="shared" si="125"/>
        <v>0.58940528565673622</v>
      </c>
      <c r="AO731" s="21">
        <f>IF(head!F$48="S235",235,IF(head!F$48="S275",275,IF(head!F$48="S355",355,IF(head!F$48="S420",420,460))))*AN731*J731/1000</f>
        <v>1007.3744614908464</v>
      </c>
      <c r="AP731" s="45" t="str">
        <f t="shared" si="114"/>
        <v>IPE 400</v>
      </c>
    </row>
    <row r="732" spans="1:42">
      <c r="A732" s="24" t="s">
        <v>163</v>
      </c>
      <c r="B732" s="31">
        <f t="shared" si="115"/>
        <v>1222.4152799429653</v>
      </c>
      <c r="C732" s="4">
        <v>400</v>
      </c>
      <c r="D732" s="4">
        <v>180</v>
      </c>
      <c r="E732" s="218">
        <v>8.6</v>
      </c>
      <c r="F732" s="4">
        <v>13.5</v>
      </c>
      <c r="G732" s="4">
        <v>21</v>
      </c>
      <c r="H732" s="39">
        <v>66.303907472170167</v>
      </c>
      <c r="I732" s="5">
        <v>67.570861118135198</v>
      </c>
      <c r="J732" s="5">
        <v>8446.3576397669003</v>
      </c>
      <c r="K732" s="5">
        <v>1.4667468914507713</v>
      </c>
      <c r="L732" s="53">
        <v>231283690.88907623</v>
      </c>
      <c r="M732" s="5">
        <v>1156418.4544453812</v>
      </c>
      <c r="N732" s="5">
        <v>1307147.6393814222</v>
      </c>
      <c r="O732" s="54">
        <v>165.47705051200114</v>
      </c>
      <c r="P732" s="5">
        <v>13178240.280089362</v>
      </c>
      <c r="Q732" s="5">
        <v>146424.89200099293</v>
      </c>
      <c r="R732" s="5">
        <v>229000.27828610261</v>
      </c>
      <c r="S732" s="5">
        <v>39.49971641129823</v>
      </c>
      <c r="T732" s="53">
        <v>504297.04243728402</v>
      </c>
      <c r="U732" s="40">
        <v>482874034103.77698</v>
      </c>
      <c r="V732" s="105">
        <v>3</v>
      </c>
      <c r="W732" s="105">
        <v>3</v>
      </c>
      <c r="X732" s="105">
        <v>4</v>
      </c>
      <c r="Y732" s="105">
        <v>4</v>
      </c>
      <c r="Z732" s="105">
        <v>4</v>
      </c>
      <c r="AA732" s="106">
        <v>4</v>
      </c>
      <c r="AB732" s="105">
        <v>4</v>
      </c>
      <c r="AC732" s="105">
        <v>4</v>
      </c>
      <c r="AD732" s="105">
        <v>4</v>
      </c>
      <c r="AE732" s="105">
        <v>4</v>
      </c>
      <c r="AF732" s="92">
        <f t="shared" si="116"/>
        <v>173.65436724406214</v>
      </c>
      <c r="AG732" s="96">
        <f t="shared" si="117"/>
        <v>152.34340603724218</v>
      </c>
      <c r="AH732" s="97">
        <f t="shared" si="118"/>
        <v>137.3373055550621</v>
      </c>
      <c r="AI732" s="98">
        <f t="shared" si="119"/>
        <v>116.02634434824213</v>
      </c>
      <c r="AJ732" s="60" t="str">
        <f>IF(head!$F$48="S460","a0","b")</f>
        <v>b</v>
      </c>
      <c r="AK732" s="60">
        <f t="shared" si="123"/>
        <v>0.34</v>
      </c>
      <c r="AL732" s="20">
        <f>IF(head!F$48="S235",235,IF(head!F$48="S275",275,IF(head!F$48="S355",355,IF(head!F$48="S420",420,460))))^0.5*head!$I$40*1000/(S732*3.1416*210000^0.5)</f>
        <v>0.97046956204276047</v>
      </c>
      <c r="AM732" s="20">
        <f t="shared" si="124"/>
        <v>1.101885410973003</v>
      </c>
      <c r="AN732" s="20">
        <f t="shared" si="125"/>
        <v>0.6158592106262063</v>
      </c>
      <c r="AO732" s="21">
        <f>IF(head!F$48="S235",235,IF(head!F$48="S275",275,IF(head!F$48="S355",355,IF(head!F$48="S420",420,460))))*AN732*J732/1000</f>
        <v>1222.4152799429653</v>
      </c>
      <c r="AP732" s="45" t="str">
        <f t="shared" si="114"/>
        <v>IPE 450</v>
      </c>
    </row>
    <row r="733" spans="1:42">
      <c r="A733" s="24" t="s">
        <v>164</v>
      </c>
      <c r="B733" s="31">
        <f t="shared" si="115"/>
        <v>1489.3336138894012</v>
      </c>
      <c r="C733" s="4">
        <v>450</v>
      </c>
      <c r="D733" s="4">
        <v>190</v>
      </c>
      <c r="E733" s="218">
        <v>9.4</v>
      </c>
      <c r="F733" s="4">
        <v>14.6</v>
      </c>
      <c r="G733" s="4">
        <v>21</v>
      </c>
      <c r="H733" s="39">
        <v>77.574309472170171</v>
      </c>
      <c r="I733" s="5">
        <v>79.056621118135212</v>
      </c>
      <c r="J733" s="5">
        <v>9882.0776397669015</v>
      </c>
      <c r="K733" s="5">
        <v>1.6051468914507714</v>
      </c>
      <c r="L733" s="53">
        <v>337429418.08865297</v>
      </c>
      <c r="M733" s="5">
        <v>1499686.3026162353</v>
      </c>
      <c r="N733" s="5">
        <v>1701793.1209718508</v>
      </c>
      <c r="O733" s="54">
        <v>184.78526651486931</v>
      </c>
      <c r="P733" s="5">
        <v>16758612.060873941</v>
      </c>
      <c r="Q733" s="5">
        <v>176406.44274604149</v>
      </c>
      <c r="R733" s="5">
        <v>276380.40334200935</v>
      </c>
      <c r="S733" s="5">
        <v>41.180810795490672</v>
      </c>
      <c r="T733" s="53">
        <v>660739.50691333797</v>
      </c>
      <c r="U733" s="40">
        <v>780951618975.03101</v>
      </c>
      <c r="V733" s="105">
        <v>3</v>
      </c>
      <c r="W733" s="105">
        <v>4</v>
      </c>
      <c r="X733" s="105">
        <v>4</v>
      </c>
      <c r="Y733" s="105">
        <v>4</v>
      </c>
      <c r="Z733" s="105">
        <v>4</v>
      </c>
      <c r="AA733" s="106">
        <v>4</v>
      </c>
      <c r="AB733" s="105">
        <v>4</v>
      </c>
      <c r="AC733" s="105">
        <v>4</v>
      </c>
      <c r="AD733" s="105">
        <v>4</v>
      </c>
      <c r="AE733" s="105">
        <v>4</v>
      </c>
      <c r="AF733" s="92">
        <f t="shared" si="116"/>
        <v>162.43010326000976</v>
      </c>
      <c r="AG733" s="96">
        <f t="shared" si="117"/>
        <v>143.20337716797698</v>
      </c>
      <c r="AH733" s="97">
        <f t="shared" si="118"/>
        <v>129.5274178831682</v>
      </c>
      <c r="AI733" s="98">
        <f t="shared" si="119"/>
        <v>110.30069179113542</v>
      </c>
      <c r="AJ733" s="60" t="str">
        <f>IF(head!$F$48="S460","a0","b")</f>
        <v>b</v>
      </c>
      <c r="AK733" s="60">
        <f t="shared" si="123"/>
        <v>0.34</v>
      </c>
      <c r="AL733" s="20">
        <f>IF(head!F$48="S235",235,IF(head!F$48="S275",275,IF(head!F$48="S355",355,IF(head!F$48="S420",420,460))))^0.5*head!$I$40*1000/(S733*3.1416*210000^0.5)</f>
        <v>0.9308527866742089</v>
      </c>
      <c r="AM733" s="20">
        <f t="shared" si="124"/>
        <v>1.0574884289641857</v>
      </c>
      <c r="AN733" s="20">
        <f t="shared" si="125"/>
        <v>0.64132160031150787</v>
      </c>
      <c r="AO733" s="21">
        <f>IF(head!F$48="S235",235,IF(head!F$48="S275",275,IF(head!F$48="S355",355,IF(head!F$48="S420",420,460))))*AN733*J733/1000</f>
        <v>1489.3336138894012</v>
      </c>
      <c r="AP733" s="45" t="str">
        <f t="shared" si="114"/>
        <v>IPE 500</v>
      </c>
    </row>
    <row r="734" spans="1:42">
      <c r="A734" s="24" t="s">
        <v>165</v>
      </c>
      <c r="B734" s="31">
        <f t="shared" si="115"/>
        <v>1811.8907209767633</v>
      </c>
      <c r="C734" s="4">
        <v>500</v>
      </c>
      <c r="D734" s="4">
        <v>200</v>
      </c>
      <c r="E734" s="218">
        <v>10.199999999999999</v>
      </c>
      <c r="F734" s="4">
        <v>16</v>
      </c>
      <c r="G734" s="4">
        <v>21</v>
      </c>
      <c r="H734" s="39">
        <v>90.68443747217016</v>
      </c>
      <c r="I734" s="5">
        <v>92.417261118135201</v>
      </c>
      <c r="J734" s="5">
        <v>11552.1576397669</v>
      </c>
      <c r="K734" s="5">
        <v>1.7435468914507712</v>
      </c>
      <c r="L734" s="53">
        <v>481985349.071702</v>
      </c>
      <c r="M734" s="5">
        <v>1927941.396286808</v>
      </c>
      <c r="N734" s="5">
        <v>2194117.9772703499</v>
      </c>
      <c r="O734" s="54">
        <v>204.26095838965679</v>
      </c>
      <c r="P734" s="5">
        <v>21416877.874903243</v>
      </c>
      <c r="Q734" s="5">
        <v>214168.77874903244</v>
      </c>
      <c r="R734" s="5">
        <v>335879.03439791611</v>
      </c>
      <c r="S734" s="5">
        <v>43.057273610488807</v>
      </c>
      <c r="T734" s="53">
        <v>886444.3203830549</v>
      </c>
      <c r="U734" s="40">
        <v>1235377575484.97</v>
      </c>
      <c r="V734" s="105">
        <v>3</v>
      </c>
      <c r="W734" s="105">
        <v>4</v>
      </c>
      <c r="X734" s="105">
        <v>4</v>
      </c>
      <c r="Y734" s="105">
        <v>4</v>
      </c>
      <c r="Z734" s="105">
        <v>4</v>
      </c>
      <c r="AA734" s="106">
        <v>4</v>
      </c>
      <c r="AB734" s="105">
        <v>4</v>
      </c>
      <c r="AC734" s="105">
        <v>4</v>
      </c>
      <c r="AD734" s="105">
        <v>4</v>
      </c>
      <c r="AE734" s="105">
        <v>4</v>
      </c>
      <c r="AF734" s="92">
        <f t="shared" si="116"/>
        <v>150.92824611818168</v>
      </c>
      <c r="AG734" s="96">
        <f t="shared" si="117"/>
        <v>133.61546297959944</v>
      </c>
      <c r="AH734" s="97">
        <f t="shared" si="118"/>
        <v>121.18948197007545</v>
      </c>
      <c r="AI734" s="98">
        <f t="shared" si="119"/>
        <v>103.87669883149324</v>
      </c>
      <c r="AJ734" s="60" t="str">
        <f>IF(head!$F$48="S460","a0","b")</f>
        <v>b</v>
      </c>
      <c r="AK734" s="60">
        <f t="shared" si="123"/>
        <v>0.34</v>
      </c>
      <c r="AL734" s="20">
        <f>IF(head!F$48="S235",235,IF(head!F$48="S275",275,IF(head!F$48="S355",355,IF(head!F$48="S420",420,460))))^0.5*head!$I$40*1000/(S734*3.1416*210000^0.5)</f>
        <v>0.89028564217191397</v>
      </c>
      <c r="AM734" s="20">
        <f t="shared" si="124"/>
        <v>1.0136528214979541</v>
      </c>
      <c r="AN734" s="20">
        <f t="shared" si="125"/>
        <v>0.66742278985276737</v>
      </c>
      <c r="AO734" s="21">
        <f>IF(head!F$48="S235",235,IF(head!F$48="S275",275,IF(head!F$48="S355",355,IF(head!F$48="S420",420,460))))*AN734*J734/1000</f>
        <v>1811.8907209767633</v>
      </c>
      <c r="AP734" s="45" t="str">
        <f t="shared" si="114"/>
        <v>IPE 550</v>
      </c>
    </row>
    <row r="735" spans="1:42">
      <c r="A735" s="24" t="s">
        <v>166</v>
      </c>
      <c r="B735" s="31">
        <f t="shared" si="115"/>
        <v>2168.4423711550571</v>
      </c>
      <c r="C735" s="4">
        <v>550</v>
      </c>
      <c r="D735" s="4">
        <v>210</v>
      </c>
      <c r="E735" s="218">
        <v>11.1</v>
      </c>
      <c r="F735" s="4">
        <v>17.2</v>
      </c>
      <c r="G735" s="4">
        <v>24</v>
      </c>
      <c r="H735" s="39">
        <v>105.51658065752839</v>
      </c>
      <c r="I735" s="5">
        <v>107.53282105225824</v>
      </c>
      <c r="J735" s="5">
        <v>13441.60263153228</v>
      </c>
      <c r="K735" s="5">
        <v>1.87659644737231</v>
      </c>
      <c r="L735" s="53">
        <v>671165170.42331505</v>
      </c>
      <c r="M735" s="5">
        <v>2440600.6197211458</v>
      </c>
      <c r="N735" s="5">
        <v>2787005.6112522464</v>
      </c>
      <c r="O735" s="54">
        <v>223.45453821763971</v>
      </c>
      <c r="P735" s="5">
        <v>26675837.22620121</v>
      </c>
      <c r="Q735" s="5">
        <v>254055.59263048772</v>
      </c>
      <c r="R735" s="5">
        <v>400536.5487617788</v>
      </c>
      <c r="S735" s="5">
        <v>44.548542851568719</v>
      </c>
      <c r="T735" s="53">
        <v>1217845.7709027899</v>
      </c>
      <c r="U735" s="40">
        <v>1861466014141.6001</v>
      </c>
      <c r="V735" s="105">
        <v>4</v>
      </c>
      <c r="W735" s="105">
        <v>4</v>
      </c>
      <c r="X735" s="105">
        <v>4</v>
      </c>
      <c r="Y735" s="105">
        <v>4</v>
      </c>
      <c r="Z735" s="105">
        <v>4</v>
      </c>
      <c r="AA735" s="106">
        <v>4</v>
      </c>
      <c r="AB735" s="105">
        <v>4</v>
      </c>
      <c r="AC735" s="105">
        <v>4</v>
      </c>
      <c r="AD735" s="105">
        <v>4</v>
      </c>
      <c r="AE735" s="105">
        <v>4</v>
      </c>
      <c r="AF735" s="92">
        <f t="shared" si="116"/>
        <v>139.6110641576366</v>
      </c>
      <c r="AG735" s="96">
        <f t="shared" si="117"/>
        <v>123.98792711389102</v>
      </c>
      <c r="AH735" s="97">
        <f t="shared" si="118"/>
        <v>113.08175384044418</v>
      </c>
      <c r="AI735" s="98">
        <f t="shared" si="119"/>
        <v>97.458616796698607</v>
      </c>
      <c r="AJ735" s="60" t="str">
        <f>IF(head!$F$48="S460","a0","b")</f>
        <v>b</v>
      </c>
      <c r="AK735" s="60">
        <f t="shared" si="123"/>
        <v>0.34</v>
      </c>
      <c r="AL735" s="20">
        <f>IF(head!F$48="S235",235,IF(head!F$48="S275",275,IF(head!F$48="S355",355,IF(head!F$48="S420",420,460))))^0.5*head!$I$40*1000/(S735*3.1416*210000^0.5)</f>
        <v>0.860483195021854</v>
      </c>
      <c r="AM735" s="20">
        <f t="shared" si="124"/>
        <v>0.98249780761122429</v>
      </c>
      <c r="AN735" s="20">
        <f t="shared" si="125"/>
        <v>0.6864817089365769</v>
      </c>
      <c r="AO735" s="21">
        <f>IF(head!F$48="S235",235,IF(head!F$48="S275",275,IF(head!F$48="S355",355,IF(head!F$48="S420",420,460))))*AN735*J735/1000</f>
        <v>2168.4423711550571</v>
      </c>
      <c r="AP735" s="45" t="str">
        <f t="shared" si="114"/>
        <v>IPE 600</v>
      </c>
    </row>
    <row r="736" spans="1:42" ht="13.5" thickBot="1">
      <c r="A736" s="25" t="s">
        <v>167</v>
      </c>
      <c r="B736" s="32">
        <f t="shared" si="115"/>
        <v>2604.1015261482767</v>
      </c>
      <c r="C736" s="27">
        <v>600</v>
      </c>
      <c r="D736" s="27">
        <v>220</v>
      </c>
      <c r="E736" s="219">
        <v>12</v>
      </c>
      <c r="F736" s="27">
        <v>19</v>
      </c>
      <c r="G736" s="27">
        <v>24</v>
      </c>
      <c r="H736" s="41">
        <v>122.4477746575284</v>
      </c>
      <c r="I736" s="26">
        <v>124.78754105225823</v>
      </c>
      <c r="J736" s="26">
        <v>15598.44263153228</v>
      </c>
      <c r="K736" s="26">
        <v>2.0147964473723099</v>
      </c>
      <c r="L736" s="55">
        <v>920834571.77568281</v>
      </c>
      <c r="M736" s="26">
        <v>3069448.5725856093</v>
      </c>
      <c r="N736" s="26">
        <v>3512399.7563037956</v>
      </c>
      <c r="O736" s="56">
        <v>242.96862057039939</v>
      </c>
      <c r="P736" s="26">
        <v>33873424.773986369</v>
      </c>
      <c r="Q736" s="26">
        <v>307940.22521805792</v>
      </c>
      <c r="R736" s="26">
        <v>485649.27894596837</v>
      </c>
      <c r="S736" s="26">
        <v>46.600323771882508</v>
      </c>
      <c r="T736" s="55">
        <v>1646117.4571889199</v>
      </c>
      <c r="U736" s="42">
        <v>2814648875763.1299</v>
      </c>
      <c r="V736" s="112">
        <v>4</v>
      </c>
      <c r="W736" s="113">
        <v>4</v>
      </c>
      <c r="X736" s="113">
        <v>4</v>
      </c>
      <c r="Y736" s="113">
        <v>4</v>
      </c>
      <c r="Z736" s="113">
        <v>4</v>
      </c>
      <c r="AA736" s="114">
        <v>4</v>
      </c>
      <c r="AB736" s="113">
        <v>4</v>
      </c>
      <c r="AC736" s="113">
        <v>4</v>
      </c>
      <c r="AD736" s="113">
        <v>4</v>
      </c>
      <c r="AE736" s="115">
        <v>4</v>
      </c>
      <c r="AF736" s="100">
        <f t="shared" si="116"/>
        <v>129.16651328379382</v>
      </c>
      <c r="AG736" s="101">
        <f t="shared" si="117"/>
        <v>115.06254116318803</v>
      </c>
      <c r="AH736" s="102">
        <f t="shared" si="118"/>
        <v>105.13870126269767</v>
      </c>
      <c r="AI736" s="103">
        <f t="shared" si="119"/>
        <v>91.034729142091876</v>
      </c>
      <c r="AJ736" s="61" t="str">
        <f>IF(head!$F$48="S460","a0","b")</f>
        <v>b</v>
      </c>
      <c r="AK736" s="61">
        <f t="shared" si="123"/>
        <v>0.34</v>
      </c>
      <c r="AL736" s="28">
        <f>IF(head!F$48="S235",235,IF(head!F$48="S275",275,IF(head!F$48="S355",355,IF(head!F$48="S420",420,460))))^0.5*head!$I$40*1000/(S736*3.1416*210000^0.5)</f>
        <v>0.82259669855802986</v>
      </c>
      <c r="AM736" s="28">
        <f t="shared" si="124"/>
        <v>0.94417410299415017</v>
      </c>
      <c r="AN736" s="28">
        <f t="shared" si="125"/>
        <v>0.71040958073544047</v>
      </c>
      <c r="AO736" s="29">
        <f>IF(head!F$48="S235",235,IF(head!F$48="S275",275,IF(head!F$48="S355",355,IF(head!F$48="S420",420,460))))*AN736*J736/1000</f>
        <v>2604.1015261482767</v>
      </c>
      <c r="AP736" s="46" t="s">
        <v>137</v>
      </c>
    </row>
  </sheetData>
  <sheetProtection selectLockedCells="1" selectUnlockedCells="1"/>
  <customSheetViews>
    <customSheetView guid="{56E0D05E-C3B0-4A86-B9AD-C3673A46D46E}" scale="125" showGridLines="0">
      <pane ySplit="3" topLeftCell="A4" activePane="bottomLeft" state="frozen"/>
      <selection pane="bottomLeft"/>
      <pageMargins left="0.98" right="0.98" top="0.98" bottom="1.18" header="0.49" footer="0.59"/>
      <pageSetup paperSize="8" fitToHeight="5" orientation="landscape"/>
      <headerFooter alignWithMargins="0"/>
    </customSheetView>
  </customSheetViews>
  <mergeCells count="8">
    <mergeCell ref="AJ1:AO1"/>
    <mergeCell ref="V1:AE1"/>
    <mergeCell ref="C1:G1"/>
    <mergeCell ref="H1:U1"/>
    <mergeCell ref="AF2:AG2"/>
    <mergeCell ref="AH2:AI2"/>
    <mergeCell ref="V2:Z2"/>
    <mergeCell ref="AA2:AE2"/>
  </mergeCells>
  <phoneticPr fontId="0" type="noConversion"/>
  <pageMargins left="0.98" right="0.98" top="0.98" bottom="1.18" header="0.49" footer="0.59"/>
  <pageSetup paperSize="8" fitToHeight="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81"/>
  <sheetViews>
    <sheetView showGridLines="0" zoomScale="125" zoomScaleNormal="125" workbookViewId="0">
      <pane ySplit="3" topLeftCell="A33" activePane="bottomLeft" state="frozen"/>
      <selection activeCell="S1" sqref="S1"/>
      <selection pane="bottomLeft"/>
    </sheetView>
  </sheetViews>
  <sheetFormatPr defaultColWidth="8.85546875" defaultRowHeight="12.75"/>
  <cols>
    <col min="1" max="1" width="17.42578125" style="1" bestFit="1" customWidth="1"/>
    <col min="2" max="2" width="10.85546875" style="2" bestFit="1" customWidth="1"/>
    <col min="3" max="3" width="9.42578125" style="1" bestFit="1" customWidth="1"/>
    <col min="4" max="4" width="5.140625" style="1" bestFit="1" customWidth="1"/>
    <col min="5" max="5" width="5.28515625" style="220" bestFit="1" customWidth="1"/>
    <col min="6" max="7" width="5.140625" style="1" bestFit="1" customWidth="1"/>
    <col min="8" max="21" width="10.7109375" style="2" customWidth="1"/>
    <col min="22" max="31" width="5.140625" style="116" customWidth="1"/>
    <col min="32" max="35" width="5.140625" style="1" customWidth="1"/>
    <col min="36" max="36" width="5.42578125" style="62" customWidth="1"/>
    <col min="37" max="37" width="5.28515625" style="62" customWidth="1"/>
    <col min="38" max="38" width="5.7109375" style="6" customWidth="1"/>
    <col min="39" max="39" width="6.42578125" style="6" bestFit="1" customWidth="1"/>
    <col min="40" max="40" width="5.7109375" style="6" customWidth="1"/>
    <col min="41" max="41" width="9.28515625" style="3" customWidth="1"/>
    <col min="42" max="42" width="20.28515625" style="1" customWidth="1"/>
    <col min="43" max="16384" width="8.85546875" style="1"/>
  </cols>
  <sheetData>
    <row r="1" spans="1:43" s="7" customFormat="1" ht="23.1" customHeight="1">
      <c r="A1" s="64" t="s">
        <v>138</v>
      </c>
      <c r="B1" s="65" t="s">
        <v>142</v>
      </c>
      <c r="C1" s="305" t="s">
        <v>139</v>
      </c>
      <c r="D1" s="305"/>
      <c r="E1" s="305"/>
      <c r="F1" s="305"/>
      <c r="G1" s="305"/>
      <c r="H1" s="306" t="s">
        <v>146</v>
      </c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8"/>
      <c r="V1" s="301" t="s">
        <v>90</v>
      </c>
      <c r="W1" s="302"/>
      <c r="X1" s="302"/>
      <c r="Y1" s="302"/>
      <c r="Z1" s="303"/>
      <c r="AA1" s="303"/>
      <c r="AB1" s="303"/>
      <c r="AC1" s="303"/>
      <c r="AD1" s="303"/>
      <c r="AE1" s="304"/>
      <c r="AF1" s="86" t="s">
        <v>31</v>
      </c>
      <c r="AG1" s="87"/>
      <c r="AH1" s="87"/>
      <c r="AI1" s="88"/>
      <c r="AJ1" s="299" t="s">
        <v>140</v>
      </c>
      <c r="AK1" s="299"/>
      <c r="AL1" s="299"/>
      <c r="AM1" s="299"/>
      <c r="AN1" s="299"/>
      <c r="AO1" s="300"/>
      <c r="AP1" s="66" t="s">
        <v>141</v>
      </c>
    </row>
    <row r="2" spans="1:43" ht="15">
      <c r="A2" s="67" t="s">
        <v>56</v>
      </c>
      <c r="B2" s="68" t="s">
        <v>147</v>
      </c>
      <c r="C2" s="69" t="s">
        <v>103</v>
      </c>
      <c r="D2" s="69" t="s">
        <v>60</v>
      </c>
      <c r="E2" s="69" t="s">
        <v>26</v>
      </c>
      <c r="F2" s="69" t="s">
        <v>148</v>
      </c>
      <c r="G2" s="69" t="s">
        <v>61</v>
      </c>
      <c r="H2" s="70" t="s">
        <v>265</v>
      </c>
      <c r="I2" s="71" t="s">
        <v>149</v>
      </c>
      <c r="J2" s="71" t="s">
        <v>266</v>
      </c>
      <c r="K2" s="71" t="s">
        <v>109</v>
      </c>
      <c r="L2" s="72" t="s">
        <v>111</v>
      </c>
      <c r="M2" s="71" t="s">
        <v>16</v>
      </c>
      <c r="N2" s="71" t="s">
        <v>18</v>
      </c>
      <c r="O2" s="73" t="s">
        <v>19</v>
      </c>
      <c r="P2" s="71" t="s">
        <v>20</v>
      </c>
      <c r="Q2" s="71" t="s">
        <v>21</v>
      </c>
      <c r="R2" s="71" t="s">
        <v>22</v>
      </c>
      <c r="S2" s="71" t="s">
        <v>23</v>
      </c>
      <c r="T2" s="72" t="s">
        <v>25</v>
      </c>
      <c r="U2" s="74" t="s">
        <v>24</v>
      </c>
      <c r="V2" s="313" t="s">
        <v>89</v>
      </c>
      <c r="W2" s="314"/>
      <c r="X2" s="314"/>
      <c r="Y2" s="314"/>
      <c r="Z2" s="315"/>
      <c r="AA2" s="316" t="s">
        <v>121</v>
      </c>
      <c r="AB2" s="314"/>
      <c r="AC2" s="314"/>
      <c r="AD2" s="314"/>
      <c r="AE2" s="317"/>
      <c r="AF2" s="309" t="s">
        <v>33</v>
      </c>
      <c r="AG2" s="310"/>
      <c r="AH2" s="311" t="s">
        <v>34</v>
      </c>
      <c r="AI2" s="312"/>
      <c r="AJ2" s="57" t="s">
        <v>59</v>
      </c>
      <c r="AK2" s="58" t="s">
        <v>55</v>
      </c>
      <c r="AL2" s="8" t="s">
        <v>150</v>
      </c>
      <c r="AM2" s="8" t="s">
        <v>57</v>
      </c>
      <c r="AN2" s="8" t="s">
        <v>58</v>
      </c>
      <c r="AO2" s="63" t="s">
        <v>108</v>
      </c>
      <c r="AP2" s="43"/>
    </row>
    <row r="3" spans="1:43" ht="13.5">
      <c r="A3" s="75"/>
      <c r="B3" s="76" t="s">
        <v>143</v>
      </c>
      <c r="C3" s="77" t="s">
        <v>144</v>
      </c>
      <c r="D3" s="77" t="s">
        <v>144</v>
      </c>
      <c r="E3" s="77" t="s">
        <v>144</v>
      </c>
      <c r="F3" s="77" t="s">
        <v>144</v>
      </c>
      <c r="G3" s="77" t="s">
        <v>144</v>
      </c>
      <c r="H3" s="78" t="s">
        <v>145</v>
      </c>
      <c r="I3" s="79" t="s">
        <v>145</v>
      </c>
      <c r="J3" s="79" t="s">
        <v>110</v>
      </c>
      <c r="K3" s="79" t="s">
        <v>32</v>
      </c>
      <c r="L3" s="80" t="s">
        <v>15</v>
      </c>
      <c r="M3" s="79" t="s">
        <v>17</v>
      </c>
      <c r="N3" s="79" t="s">
        <v>17</v>
      </c>
      <c r="O3" s="81" t="s">
        <v>144</v>
      </c>
      <c r="P3" s="79" t="s">
        <v>15</v>
      </c>
      <c r="Q3" s="79" t="s">
        <v>17</v>
      </c>
      <c r="R3" s="79" t="s">
        <v>17</v>
      </c>
      <c r="S3" s="79" t="s">
        <v>144</v>
      </c>
      <c r="T3" s="80" t="s">
        <v>15</v>
      </c>
      <c r="U3" s="79" t="s">
        <v>17</v>
      </c>
      <c r="V3" s="107" t="s">
        <v>27</v>
      </c>
      <c r="W3" s="108" t="s">
        <v>28</v>
      </c>
      <c r="X3" s="108" t="s">
        <v>29</v>
      </c>
      <c r="Y3" s="108" t="s">
        <v>30</v>
      </c>
      <c r="Z3" s="108" t="s">
        <v>54</v>
      </c>
      <c r="AA3" s="109" t="s">
        <v>27</v>
      </c>
      <c r="AB3" s="108" t="s">
        <v>28</v>
      </c>
      <c r="AC3" s="108" t="s">
        <v>29</v>
      </c>
      <c r="AD3" s="108" t="s">
        <v>30</v>
      </c>
      <c r="AE3" s="110" t="s">
        <v>54</v>
      </c>
      <c r="AF3" s="90" t="s">
        <v>104</v>
      </c>
      <c r="AG3" s="89" t="s">
        <v>105</v>
      </c>
      <c r="AH3" s="90" t="s">
        <v>104</v>
      </c>
      <c r="AI3" s="91" t="s">
        <v>105</v>
      </c>
      <c r="AJ3" s="82"/>
      <c r="AK3" s="82" t="s">
        <v>56</v>
      </c>
      <c r="AL3" s="83"/>
      <c r="AM3" s="83"/>
      <c r="AN3" s="83"/>
      <c r="AO3" s="84" t="s">
        <v>143</v>
      </c>
      <c r="AP3" s="85"/>
    </row>
    <row r="4" spans="1:43" ht="13.5" customHeight="1">
      <c r="A4" s="9" t="s">
        <v>56</v>
      </c>
      <c r="B4" s="30">
        <v>0</v>
      </c>
      <c r="C4" s="11"/>
      <c r="D4" s="11"/>
      <c r="E4" s="215"/>
      <c r="F4" s="11"/>
      <c r="G4" s="11"/>
      <c r="H4" s="33"/>
      <c r="I4" s="12"/>
      <c r="J4" s="12"/>
      <c r="K4" s="12"/>
      <c r="L4" s="47"/>
      <c r="M4" s="13"/>
      <c r="N4" s="13"/>
      <c r="O4" s="48"/>
      <c r="P4" s="13"/>
      <c r="Q4" s="13"/>
      <c r="R4" s="13"/>
      <c r="S4" s="12"/>
      <c r="T4" s="47"/>
      <c r="U4" s="34"/>
      <c r="V4" s="117"/>
      <c r="W4" s="118"/>
      <c r="X4" s="118"/>
      <c r="Y4" s="118"/>
      <c r="Z4" s="118"/>
      <c r="AA4" s="119"/>
      <c r="AB4" s="118"/>
      <c r="AC4" s="118"/>
      <c r="AD4" s="118"/>
      <c r="AE4" s="120"/>
      <c r="AF4" s="121"/>
      <c r="AG4" s="122"/>
      <c r="AH4" s="123"/>
      <c r="AI4" s="124"/>
      <c r="AJ4" s="59"/>
      <c r="AK4" s="59"/>
      <c r="AL4" s="14"/>
      <c r="AM4" s="14"/>
      <c r="AN4" s="14"/>
      <c r="AO4" s="15"/>
      <c r="AP4" s="44" t="str">
        <f t="shared" ref="AP4:AP33" si="0">A5</f>
        <v>CF CHS 76,1 x 5</v>
      </c>
    </row>
    <row r="5" spans="1:43" ht="13.5" customHeight="1">
      <c r="A5" s="9" t="s">
        <v>292</v>
      </c>
      <c r="B5" s="30">
        <f>AO5</f>
        <v>80.776049061534621</v>
      </c>
      <c r="C5" s="11">
        <v>76.099999999999994</v>
      </c>
      <c r="D5" s="11"/>
      <c r="E5" s="215" t="s">
        <v>293</v>
      </c>
      <c r="F5" s="11"/>
      <c r="G5" s="11"/>
      <c r="H5" s="33">
        <v>8.7671640785566964</v>
      </c>
      <c r="I5" s="12">
        <v>8.9346895068093719</v>
      </c>
      <c r="J5" s="12">
        <v>1116.8361883511714</v>
      </c>
      <c r="K5" s="12">
        <v>0.23907520093818324</v>
      </c>
      <c r="L5" s="47">
        <v>709220.29655293818</v>
      </c>
      <c r="M5" s="13">
        <v>18639.166795083787</v>
      </c>
      <c r="N5" s="13">
        <v>25317.716666666667</v>
      </c>
      <c r="O5" s="48">
        <v>25.199727181062897</v>
      </c>
      <c r="P5" s="13">
        <v>709220.29655293818</v>
      </c>
      <c r="Q5" s="13">
        <v>18639.166795083787</v>
      </c>
      <c r="R5" s="13">
        <v>25317.716666666667</v>
      </c>
      <c r="S5" s="12">
        <v>25.199727181062897</v>
      </c>
      <c r="T5" s="47">
        <v>1418440.5931058764</v>
      </c>
      <c r="U5" s="34"/>
      <c r="V5" s="117">
        <v>1</v>
      </c>
      <c r="W5" s="118">
        <v>1</v>
      </c>
      <c r="X5" s="118">
        <v>1</v>
      </c>
      <c r="Y5" s="118">
        <v>1</v>
      </c>
      <c r="Z5" s="118">
        <v>1</v>
      </c>
      <c r="AA5" s="119">
        <v>1</v>
      </c>
      <c r="AB5" s="118">
        <v>1</v>
      </c>
      <c r="AC5" s="118">
        <v>1</v>
      </c>
      <c r="AD5" s="118">
        <v>1</v>
      </c>
      <c r="AE5" s="120">
        <v>1</v>
      </c>
      <c r="AF5" s="125">
        <f t="shared" ref="AF5:AF13" si="1">K5/J5*1000000</f>
        <v>214.0646976090014</v>
      </c>
      <c r="AG5" s="123"/>
      <c r="AH5" s="126"/>
      <c r="AI5" s="124"/>
      <c r="AJ5" s="59" t="s">
        <v>58</v>
      </c>
      <c r="AK5" s="59">
        <f t="shared" ref="AK5:AK13" si="2">IF(AJ5="a0",0.13,IF(AJ5="a",0.21,IF(AJ5="b",0.34,IF(AJ5="c",0.49,0.76))))</f>
        <v>0.49</v>
      </c>
      <c r="AL5" s="14">
        <f>IF(head!F$48="S235",235,IF(head!F$48="S275",275,IF(head!F$48="S355",355,IF(head!F$48="S420",420,460))))^0.5*head!$I$40*1000/(S5*3.1416*210000^0.5)</f>
        <v>1.5211780751060089</v>
      </c>
      <c r="AM5" s="14">
        <f t="shared" ref="AM5:AM13" si="3">0.5*(1+AK5*(AL5-0.2)+AL5^2)</f>
        <v>1.9806799964925834</v>
      </c>
      <c r="AN5" s="14">
        <f t="shared" ref="AN5:AN13" si="4">IF(AL5&lt;=0.2,1,1/(AM5+(AM5^2-AL5^2)^0.5))</f>
        <v>0.307769278907782</v>
      </c>
      <c r="AO5" s="15">
        <f>IF(head!F$48="S235",235,IF(head!F$48="S275",275,IF(head!F$48="S355",355,IF(head!F$48="S420",420,460))))*AN5*J5/1000</f>
        <v>80.776049061534621</v>
      </c>
      <c r="AP5" s="44" t="str">
        <f t="shared" si="0"/>
        <v>CF CHS 76,1 x 5,6</v>
      </c>
      <c r="AQ5" s="2"/>
    </row>
    <row r="6" spans="1:43" ht="13.5" customHeight="1">
      <c r="A6" s="9" t="s">
        <v>294</v>
      </c>
      <c r="B6" s="30">
        <f t="shared" ref="B6:B13" si="5">AO6</f>
        <v>88.621580526498647</v>
      </c>
      <c r="C6" s="11">
        <v>76.099999999999994</v>
      </c>
      <c r="D6" s="11"/>
      <c r="E6" s="215" t="s">
        <v>295</v>
      </c>
      <c r="F6" s="11"/>
      <c r="G6" s="11"/>
      <c r="H6" s="33">
        <v>9.736361120152413</v>
      </c>
      <c r="I6" s="12">
        <v>9.9224062370980004</v>
      </c>
      <c r="J6" s="12">
        <v>1240.3007796372501</v>
      </c>
      <c r="K6" s="12">
        <v>0.23907520093818324</v>
      </c>
      <c r="L6" s="47">
        <v>775437.59780518326</v>
      </c>
      <c r="M6" s="13">
        <v>20379.437524446344</v>
      </c>
      <c r="N6" s="13">
        <v>27891.938666666665</v>
      </c>
      <c r="O6" s="48">
        <v>25.004024676039656</v>
      </c>
      <c r="P6" s="13">
        <v>775437.59780518326</v>
      </c>
      <c r="Q6" s="13">
        <v>20379.437524446344</v>
      </c>
      <c r="R6" s="13">
        <v>27891.938666666665</v>
      </c>
      <c r="S6" s="12">
        <v>25.004024676039656</v>
      </c>
      <c r="T6" s="47">
        <v>1550875.1956103665</v>
      </c>
      <c r="U6" s="34"/>
      <c r="V6" s="117">
        <v>1</v>
      </c>
      <c r="W6" s="118">
        <v>1</v>
      </c>
      <c r="X6" s="118">
        <v>1</v>
      </c>
      <c r="Y6" s="118">
        <v>1</v>
      </c>
      <c r="Z6" s="118">
        <v>1</v>
      </c>
      <c r="AA6" s="119">
        <v>1</v>
      </c>
      <c r="AB6" s="118">
        <v>1</v>
      </c>
      <c r="AC6" s="118">
        <v>1</v>
      </c>
      <c r="AD6" s="118">
        <v>1</v>
      </c>
      <c r="AE6" s="120">
        <v>1</v>
      </c>
      <c r="AF6" s="125">
        <f t="shared" si="1"/>
        <v>192.75582573454918</v>
      </c>
      <c r="AG6" s="123"/>
      <c r="AH6" s="126"/>
      <c r="AI6" s="124"/>
      <c r="AJ6" s="59" t="s">
        <v>58</v>
      </c>
      <c r="AK6" s="59">
        <f t="shared" si="2"/>
        <v>0.49</v>
      </c>
      <c r="AL6" s="14">
        <f>IF(head!F$48="S235",235,IF(head!F$48="S275",275,IF(head!F$48="S355",355,IF(head!F$48="S420",420,460))))^0.5*head!$I$40*1000/(S6*3.1416*210000^0.5)</f>
        <v>1.5330840927868326</v>
      </c>
      <c r="AM6" s="14">
        <f t="shared" si="3"/>
        <v>2.0017790205107868</v>
      </c>
      <c r="AN6" s="14">
        <f t="shared" si="4"/>
        <v>0.30404972311127026</v>
      </c>
      <c r="AO6" s="15">
        <f>IF(head!F$48="S235",235,IF(head!F$48="S275",275,IF(head!F$48="S355",355,IF(head!F$48="S420",420,460))))*AN6*J6/1000</f>
        <v>88.621580526498647</v>
      </c>
      <c r="AP6" s="44" t="str">
        <f t="shared" si="0"/>
        <v>CF CHS 88,9 x 5</v>
      </c>
      <c r="AQ6" s="2"/>
    </row>
    <row r="7" spans="1:43" ht="13.5" customHeight="1">
      <c r="A7" s="9" t="s">
        <v>316</v>
      </c>
      <c r="B7" s="30">
        <f t="shared" si="5"/>
        <v>121.73536778705471</v>
      </c>
      <c r="C7" s="11">
        <v>88.9</v>
      </c>
      <c r="D7" s="11"/>
      <c r="E7" s="215" t="s">
        <v>293</v>
      </c>
      <c r="F7" s="11"/>
      <c r="G7" s="11"/>
      <c r="H7" s="33">
        <v>10.345500227720207</v>
      </c>
      <c r="I7" s="12">
        <v>10.543184945447344</v>
      </c>
      <c r="J7" s="12">
        <v>1317.8981181809181</v>
      </c>
      <c r="K7" s="12">
        <v>0.27928758690413263</v>
      </c>
      <c r="L7" s="47">
        <v>1163738.6331793533</v>
      </c>
      <c r="M7" s="13">
        <v>26180.84664070536</v>
      </c>
      <c r="N7" s="13">
        <v>35237.716666666674</v>
      </c>
      <c r="O7" s="48">
        <v>29.715757604341846</v>
      </c>
      <c r="P7" s="13">
        <v>1163738.6331793533</v>
      </c>
      <c r="Q7" s="13">
        <v>26180.84664070536</v>
      </c>
      <c r="R7" s="13">
        <v>35237.716666666674</v>
      </c>
      <c r="S7" s="12">
        <v>29.715757604341846</v>
      </c>
      <c r="T7" s="47">
        <v>2327477.2663587066</v>
      </c>
      <c r="U7" s="34"/>
      <c r="V7" s="117">
        <v>1</v>
      </c>
      <c r="W7" s="118">
        <v>1</v>
      </c>
      <c r="X7" s="118">
        <v>1</v>
      </c>
      <c r="Y7" s="118">
        <v>1</v>
      </c>
      <c r="Z7" s="118">
        <v>1</v>
      </c>
      <c r="AA7" s="119">
        <v>1</v>
      </c>
      <c r="AB7" s="118">
        <v>1</v>
      </c>
      <c r="AC7" s="118">
        <v>1</v>
      </c>
      <c r="AD7" s="118">
        <v>1</v>
      </c>
      <c r="AE7" s="120">
        <v>1</v>
      </c>
      <c r="AF7" s="125">
        <f t="shared" si="1"/>
        <v>211.91895113230041</v>
      </c>
      <c r="AG7" s="123"/>
      <c r="AH7" s="126"/>
      <c r="AI7" s="124"/>
      <c r="AJ7" s="59" t="s">
        <v>58</v>
      </c>
      <c r="AK7" s="59">
        <f t="shared" si="2"/>
        <v>0.49</v>
      </c>
      <c r="AL7" s="14">
        <f>IF(head!F$48="S235",235,IF(head!F$48="S275",275,IF(head!F$48="S355",355,IF(head!F$48="S420",420,460))))^0.5*head!$I$40*1000/(S7*3.1416*210000^0.5)</f>
        <v>1.2899981550827044</v>
      </c>
      <c r="AM7" s="14">
        <f t="shared" si="3"/>
        <v>1.5990971680536532</v>
      </c>
      <c r="AN7" s="14">
        <f t="shared" si="4"/>
        <v>0.3930674416335484</v>
      </c>
      <c r="AO7" s="15">
        <f>IF(head!F$48="S235",235,IF(head!F$48="S275",275,IF(head!F$48="S355",355,IF(head!F$48="S420",420,460))))*AN7*J7/1000</f>
        <v>121.73536778705471</v>
      </c>
      <c r="AP7" s="44" t="str">
        <f t="shared" si="0"/>
        <v>CF CHS 88,9 x 5,6</v>
      </c>
      <c r="AQ7" s="2"/>
    </row>
    <row r="8" spans="1:43" ht="13.5" customHeight="1">
      <c r="A8" s="9" t="s">
        <v>317</v>
      </c>
      <c r="B8" s="30">
        <f t="shared" si="5"/>
        <v>134.09953876165991</v>
      </c>
      <c r="C8" s="11">
        <v>88.9</v>
      </c>
      <c r="D8" s="11"/>
      <c r="E8" s="215" t="s">
        <v>295</v>
      </c>
      <c r="F8" s="11"/>
      <c r="G8" s="11"/>
      <c r="H8" s="33">
        <v>11.504097607215549</v>
      </c>
      <c r="I8" s="12">
        <v>11.723921128372533</v>
      </c>
      <c r="J8" s="12">
        <v>1465.4901410465668</v>
      </c>
      <c r="K8" s="12">
        <v>0.27928758690413263</v>
      </c>
      <c r="L8" s="47">
        <v>1276854.0819537293</v>
      </c>
      <c r="M8" s="13">
        <v>28725.626140691322</v>
      </c>
      <c r="N8" s="13">
        <v>38916.322666666689</v>
      </c>
      <c r="O8" s="48">
        <v>29.517473638507752</v>
      </c>
      <c r="P8" s="13">
        <v>1276854.0819537293</v>
      </c>
      <c r="Q8" s="13">
        <v>28725.626140691322</v>
      </c>
      <c r="R8" s="13">
        <v>38916.322666666689</v>
      </c>
      <c r="S8" s="12">
        <v>29.517473638507752</v>
      </c>
      <c r="T8" s="47">
        <v>2553708.1639074585</v>
      </c>
      <c r="U8" s="34"/>
      <c r="V8" s="117">
        <v>1</v>
      </c>
      <c r="W8" s="118">
        <v>1</v>
      </c>
      <c r="X8" s="118">
        <v>1</v>
      </c>
      <c r="Y8" s="118">
        <v>1</v>
      </c>
      <c r="Z8" s="118">
        <v>1</v>
      </c>
      <c r="AA8" s="119">
        <v>1</v>
      </c>
      <c r="AB8" s="118">
        <v>1</v>
      </c>
      <c r="AC8" s="118">
        <v>1</v>
      </c>
      <c r="AD8" s="118">
        <v>1</v>
      </c>
      <c r="AE8" s="120">
        <v>1</v>
      </c>
      <c r="AF8" s="125">
        <f t="shared" si="1"/>
        <v>190.57623049219688</v>
      </c>
      <c r="AG8" s="123"/>
      <c r="AH8" s="126"/>
      <c r="AI8" s="124"/>
      <c r="AJ8" s="59" t="s">
        <v>58</v>
      </c>
      <c r="AK8" s="59">
        <f t="shared" si="2"/>
        <v>0.49</v>
      </c>
      <c r="AL8" s="14">
        <f>IF(head!F$48="S235",235,IF(head!F$48="S275",275,IF(head!F$48="S355",355,IF(head!F$48="S420",420,460))))^0.5*head!$I$40*1000/(S8*3.1416*210000^0.5)</f>
        <v>1.2986637324028032</v>
      </c>
      <c r="AM8" s="14">
        <f t="shared" si="3"/>
        <v>1.6124363593678765</v>
      </c>
      <c r="AN8" s="14">
        <f t="shared" si="4"/>
        <v>0.38938258209535603</v>
      </c>
      <c r="AO8" s="15">
        <f>IF(head!F$48="S235",235,IF(head!F$48="S275",275,IF(head!F$48="S355",355,IF(head!F$48="S420",420,460))))*AN8*J8/1000</f>
        <v>134.09953876165991</v>
      </c>
      <c r="AP8" s="44" t="str">
        <f t="shared" si="0"/>
        <v>CF CHS 101,6 x 5</v>
      </c>
      <c r="AQ8" s="2"/>
    </row>
    <row r="9" spans="1:43" ht="13.5" customHeight="1">
      <c r="A9" s="9" t="s">
        <v>327</v>
      </c>
      <c r="B9" s="30">
        <f t="shared" si="5"/>
        <v>168.75534063636073</v>
      </c>
      <c r="C9" s="11">
        <v>101.6</v>
      </c>
      <c r="D9" s="11"/>
      <c r="E9" s="215" t="s">
        <v>293</v>
      </c>
      <c r="F9" s="11"/>
      <c r="G9" s="11"/>
      <c r="H9" s="33">
        <v>11.911505625718378</v>
      </c>
      <c r="I9" s="12">
        <v>12.139114013470959</v>
      </c>
      <c r="J9" s="12">
        <v>1517.38925168387</v>
      </c>
      <c r="K9" s="12">
        <v>0.31918581360472298</v>
      </c>
      <c r="L9" s="47">
        <v>1774692.947091904</v>
      </c>
      <c r="M9" s="13">
        <v>34934.900533305197</v>
      </c>
      <c r="N9" s="13">
        <v>46699.466666666674</v>
      </c>
      <c r="O9" s="48">
        <v>34.198976592874828</v>
      </c>
      <c r="P9" s="13">
        <v>1774692.947091904</v>
      </c>
      <c r="Q9" s="13">
        <v>34934.900533305197</v>
      </c>
      <c r="R9" s="13">
        <v>46699.466666666674</v>
      </c>
      <c r="S9" s="12">
        <v>34.198976592874828</v>
      </c>
      <c r="T9" s="47">
        <v>3549385.894183808</v>
      </c>
      <c r="U9" s="34"/>
      <c r="V9" s="117">
        <v>1</v>
      </c>
      <c r="W9" s="118">
        <v>1</v>
      </c>
      <c r="X9" s="118">
        <v>1</v>
      </c>
      <c r="Y9" s="118">
        <v>1</v>
      </c>
      <c r="Z9" s="118">
        <v>1</v>
      </c>
      <c r="AA9" s="119">
        <v>1</v>
      </c>
      <c r="AB9" s="118">
        <v>1</v>
      </c>
      <c r="AC9" s="118">
        <v>1</v>
      </c>
      <c r="AD9" s="118">
        <v>2</v>
      </c>
      <c r="AE9" s="120">
        <v>2</v>
      </c>
      <c r="AF9" s="125">
        <f t="shared" si="1"/>
        <v>210.351966873706</v>
      </c>
      <c r="AG9" s="123"/>
      <c r="AH9" s="126"/>
      <c r="AI9" s="124"/>
      <c r="AJ9" s="59" t="s">
        <v>58</v>
      </c>
      <c r="AK9" s="59">
        <f t="shared" si="2"/>
        <v>0.49</v>
      </c>
      <c r="AL9" s="14">
        <f>IF(head!F$48="S235",235,IF(head!F$48="S275",275,IF(head!F$48="S355",355,IF(head!F$48="S420",420,460))))^0.5*head!$I$40*1000/(S9*3.1416*210000^0.5)</f>
        <v>1.1208894623610568</v>
      </c>
      <c r="AM9" s="14">
        <f t="shared" si="3"/>
        <v>1.3538145116944884</v>
      </c>
      <c r="AN9" s="14">
        <f t="shared" si="4"/>
        <v>0.47325222035035291</v>
      </c>
      <c r="AO9" s="15">
        <f>IF(head!F$48="S235",235,IF(head!F$48="S275",275,IF(head!F$48="S355",355,IF(head!F$48="S420",420,460))))*AN9*J9/1000</f>
        <v>168.75534063636073</v>
      </c>
      <c r="AP9" s="44" t="str">
        <f t="shared" si="0"/>
        <v>CF CHS 114,3 x 5</v>
      </c>
      <c r="AQ9" s="2"/>
    </row>
    <row r="10" spans="1:43" ht="13.5" customHeight="1">
      <c r="A10" s="9" t="s">
        <v>337</v>
      </c>
      <c r="B10" s="30">
        <f t="shared" si="5"/>
        <v>219.97593298589692</v>
      </c>
      <c r="C10" s="11">
        <v>114.3</v>
      </c>
      <c r="D10" s="11"/>
      <c r="E10" s="215" t="s">
        <v>293</v>
      </c>
      <c r="F10" s="11"/>
      <c r="G10" s="11"/>
      <c r="H10" s="33">
        <v>13.477511023716552</v>
      </c>
      <c r="I10" s="12">
        <v>13.735043081494576</v>
      </c>
      <c r="J10" s="12">
        <v>1716.880385186822</v>
      </c>
      <c r="K10" s="12">
        <v>0.35908404030531338</v>
      </c>
      <c r="L10" s="47">
        <v>2569202.0453075236</v>
      </c>
      <c r="M10" s="13">
        <v>44955.416365835932</v>
      </c>
      <c r="N10" s="13">
        <v>59774.116666666654</v>
      </c>
      <c r="O10" s="48">
        <v>38.683798288172277</v>
      </c>
      <c r="P10" s="13">
        <v>2569202.0453075236</v>
      </c>
      <c r="Q10" s="13">
        <v>44955.416365835932</v>
      </c>
      <c r="R10" s="13">
        <v>59774.116666666654</v>
      </c>
      <c r="S10" s="12">
        <v>38.683798288172277</v>
      </c>
      <c r="T10" s="47">
        <v>5138404.0906150471</v>
      </c>
      <c r="U10" s="34"/>
      <c r="V10" s="117">
        <v>1</v>
      </c>
      <c r="W10" s="118">
        <v>1</v>
      </c>
      <c r="X10" s="118">
        <v>1</v>
      </c>
      <c r="Y10" s="118">
        <v>1</v>
      </c>
      <c r="Z10" s="118">
        <v>1</v>
      </c>
      <c r="AA10" s="119">
        <v>1</v>
      </c>
      <c r="AB10" s="118">
        <v>1</v>
      </c>
      <c r="AC10" s="118">
        <v>1</v>
      </c>
      <c r="AD10" s="118">
        <v>2</v>
      </c>
      <c r="AE10" s="120">
        <v>2</v>
      </c>
      <c r="AF10" s="125">
        <f t="shared" si="1"/>
        <v>209.1491308325709</v>
      </c>
      <c r="AG10" s="123"/>
      <c r="AH10" s="126"/>
      <c r="AI10" s="124"/>
      <c r="AJ10" s="59" t="s">
        <v>58</v>
      </c>
      <c r="AK10" s="59">
        <f t="shared" si="2"/>
        <v>0.49</v>
      </c>
      <c r="AL10" s="14">
        <f>IF(head!F$48="S235",235,IF(head!F$48="S275",275,IF(head!F$48="S355",355,IF(head!F$48="S420",420,460))))^0.5*head!$I$40*1000/(S10*3.1416*210000^0.5)</f>
        <v>0.99093869223815023</v>
      </c>
      <c r="AM10" s="14">
        <f t="shared" si="3"/>
        <v>1.1847597254856745</v>
      </c>
      <c r="AN10" s="14">
        <f t="shared" si="4"/>
        <v>0.54521433643039074</v>
      </c>
      <c r="AO10" s="15">
        <f>IF(head!F$48="S235",235,IF(head!F$48="S275",275,IF(head!F$48="S355",355,IF(head!F$48="S420",420,460))))*AN10*J10/1000</f>
        <v>219.97593298589692</v>
      </c>
      <c r="AP10" s="44" t="str">
        <f t="shared" si="0"/>
        <v>CF CHS 121 x 5</v>
      </c>
      <c r="AQ10" s="2"/>
    </row>
    <row r="11" spans="1:43" ht="13.5" customHeight="1">
      <c r="A11" s="9" t="s">
        <v>348</v>
      </c>
      <c r="B11" s="30">
        <f t="shared" si="5"/>
        <v>248.01509113479318</v>
      </c>
      <c r="C11" s="11">
        <v>121</v>
      </c>
      <c r="D11" s="11"/>
      <c r="E11" s="215">
        <v>5</v>
      </c>
      <c r="F11" s="11"/>
      <c r="G11" s="11"/>
      <c r="H11" s="33">
        <v>14.303671351794328</v>
      </c>
      <c r="I11" s="12">
        <v>14.576989912656641</v>
      </c>
      <c r="J11" s="12">
        <v>1822.12373908208</v>
      </c>
      <c r="K11" s="12">
        <v>0.38013271108436497</v>
      </c>
      <c r="L11" s="47">
        <v>3070506.26582069</v>
      </c>
      <c r="M11" s="13">
        <v>50752.169682986612</v>
      </c>
      <c r="N11" s="13">
        <v>67321.666666666672</v>
      </c>
      <c r="O11" s="48">
        <v>41.050274055114421</v>
      </c>
      <c r="P11" s="13">
        <v>3070506.26582069</v>
      </c>
      <c r="Q11" s="13">
        <v>50752.169682986612</v>
      </c>
      <c r="R11" s="13">
        <v>67321.666666666672</v>
      </c>
      <c r="S11" s="12">
        <v>41.050274055114421</v>
      </c>
      <c r="T11" s="47">
        <v>6141012.5316413799</v>
      </c>
      <c r="U11" s="34"/>
      <c r="V11" s="117">
        <v>1</v>
      </c>
      <c r="W11" s="118">
        <v>1</v>
      </c>
      <c r="X11" s="118">
        <v>1</v>
      </c>
      <c r="Y11" s="118">
        <v>1</v>
      </c>
      <c r="Z11" s="118">
        <v>1</v>
      </c>
      <c r="AA11" s="119">
        <v>1</v>
      </c>
      <c r="AB11" s="118">
        <v>1</v>
      </c>
      <c r="AC11" s="118">
        <v>2</v>
      </c>
      <c r="AD11" s="118">
        <v>2</v>
      </c>
      <c r="AE11" s="120">
        <v>2</v>
      </c>
      <c r="AF11" s="125">
        <f t="shared" si="1"/>
        <v>208.62068965517241</v>
      </c>
      <c r="AG11" s="123"/>
      <c r="AH11" s="126"/>
      <c r="AI11" s="124"/>
      <c r="AJ11" s="59" t="s">
        <v>58</v>
      </c>
      <c r="AK11" s="59">
        <f t="shared" si="2"/>
        <v>0.49</v>
      </c>
      <c r="AL11" s="14">
        <f>IF(head!F$48="S235",235,IF(head!F$48="S275",275,IF(head!F$48="S355",355,IF(head!F$48="S420",420,460))))^0.5*head!$I$40*1000/(S11*3.1416*210000^0.5)</f>
        <v>0.93381282753482409</v>
      </c>
      <c r="AM11" s="14">
        <f t="shared" si="3"/>
        <v>1.1157873411803236</v>
      </c>
      <c r="AN11" s="14">
        <f t="shared" si="4"/>
        <v>0.57920510220820609</v>
      </c>
      <c r="AO11" s="15">
        <f>IF(head!F$48="S235",235,IF(head!F$48="S275",275,IF(head!F$48="S355",355,IF(head!F$48="S420",420,460))))*AN11*J11/1000</f>
        <v>248.01509113479318</v>
      </c>
      <c r="AP11" s="44" t="str">
        <f t="shared" si="0"/>
        <v>CF CHS 127 x 5</v>
      </c>
      <c r="AQ11" s="2"/>
    </row>
    <row r="12" spans="1:43" ht="13.5" customHeight="1">
      <c r="A12" s="9" t="s">
        <v>357</v>
      </c>
      <c r="B12" s="30">
        <f t="shared" si="5"/>
        <v>273.47040969549732</v>
      </c>
      <c r="C12" s="11">
        <v>127</v>
      </c>
      <c r="D12" s="11"/>
      <c r="E12" s="215">
        <v>5</v>
      </c>
      <c r="F12" s="11"/>
      <c r="G12" s="11"/>
      <c r="H12" s="33">
        <v>15.043516421714724</v>
      </c>
      <c r="I12" s="12">
        <v>15.330972149518191</v>
      </c>
      <c r="J12" s="12">
        <v>1916.3715186897739</v>
      </c>
      <c r="K12" s="12">
        <v>0.39898226700590372</v>
      </c>
      <c r="L12" s="47">
        <v>3571397.8715182301</v>
      </c>
      <c r="M12" s="13">
        <v>56242.486165641414</v>
      </c>
      <c r="N12" s="13">
        <v>74461.666666666672</v>
      </c>
      <c r="O12" s="48">
        <v>43.16972318651117</v>
      </c>
      <c r="P12" s="13">
        <v>3571397.8715182301</v>
      </c>
      <c r="Q12" s="13">
        <v>56242.486165641414</v>
      </c>
      <c r="R12" s="13">
        <v>74461.666666666672</v>
      </c>
      <c r="S12" s="12">
        <v>43.16972318651117</v>
      </c>
      <c r="T12" s="47">
        <v>7142795.7430364601</v>
      </c>
      <c r="U12" s="34"/>
      <c r="V12" s="117">
        <v>1</v>
      </c>
      <c r="W12" s="118">
        <v>1</v>
      </c>
      <c r="X12" s="118">
        <v>1</v>
      </c>
      <c r="Y12" s="118">
        <v>1</v>
      </c>
      <c r="Z12" s="118">
        <v>1</v>
      </c>
      <c r="AA12" s="119">
        <v>1</v>
      </c>
      <c r="AB12" s="118">
        <v>1</v>
      </c>
      <c r="AC12" s="118">
        <v>2</v>
      </c>
      <c r="AD12" s="118">
        <v>2</v>
      </c>
      <c r="AE12" s="120">
        <v>2</v>
      </c>
      <c r="AF12" s="125">
        <f t="shared" si="1"/>
        <v>208.19672131147541</v>
      </c>
      <c r="AG12" s="123"/>
      <c r="AH12" s="126"/>
      <c r="AI12" s="124"/>
      <c r="AJ12" s="59" t="s">
        <v>58</v>
      </c>
      <c r="AK12" s="59">
        <f t="shared" si="2"/>
        <v>0.49</v>
      </c>
      <c r="AL12" s="14">
        <f>IF(head!F$48="S235",235,IF(head!F$48="S275",275,IF(head!F$48="S355",355,IF(head!F$48="S420",420,460))))^0.5*head!$I$40*1000/(S12*3.1416*210000^0.5)</f>
        <v>0.88796660383644654</v>
      </c>
      <c r="AM12" s="14">
        <f t="shared" si="3"/>
        <v>1.0627941627043458</v>
      </c>
      <c r="AN12" s="14">
        <f t="shared" si="4"/>
        <v>0.60724335531781204</v>
      </c>
      <c r="AO12" s="15">
        <f>IF(head!F$48="S235",235,IF(head!F$48="S275",275,IF(head!F$48="S355",355,IF(head!F$48="S420",420,460))))*AN12*J12/1000</f>
        <v>273.47040969549732</v>
      </c>
      <c r="AP12" s="44" t="str">
        <f t="shared" si="0"/>
        <v>CF CHS 133 x 5</v>
      </c>
      <c r="AQ12" s="2"/>
    </row>
    <row r="13" spans="1:43" ht="13.5" customHeight="1">
      <c r="A13" s="9" t="s">
        <v>367</v>
      </c>
      <c r="B13" s="30">
        <f t="shared" si="5"/>
        <v>299.12089847704425</v>
      </c>
      <c r="C13" s="11">
        <v>133</v>
      </c>
      <c r="D13" s="11"/>
      <c r="E13" s="215">
        <v>5</v>
      </c>
      <c r="F13" s="11"/>
      <c r="G13" s="11"/>
      <c r="H13" s="33">
        <v>15.783361491635121</v>
      </c>
      <c r="I13" s="12">
        <v>16.084954386379742</v>
      </c>
      <c r="J13" s="12">
        <v>2010.6192982974676</v>
      </c>
      <c r="K13" s="12">
        <v>0.41783182292744248</v>
      </c>
      <c r="L13" s="47">
        <v>4124031.5082203932</v>
      </c>
      <c r="M13" s="13">
        <v>62015.511401810421</v>
      </c>
      <c r="N13" s="13">
        <v>81961.666666666672</v>
      </c>
      <c r="O13" s="48">
        <v>45.289347533388025</v>
      </c>
      <c r="P13" s="13">
        <v>4124031.5082203932</v>
      </c>
      <c r="Q13" s="13">
        <v>62015.511401810421</v>
      </c>
      <c r="R13" s="13">
        <v>81961.666666666672</v>
      </c>
      <c r="S13" s="12">
        <v>45.289347533388025</v>
      </c>
      <c r="T13" s="47">
        <v>8248063.0164407864</v>
      </c>
      <c r="U13" s="34"/>
      <c r="V13" s="117">
        <v>1</v>
      </c>
      <c r="W13" s="118">
        <v>1</v>
      </c>
      <c r="X13" s="118">
        <v>1</v>
      </c>
      <c r="Y13" s="118">
        <v>1</v>
      </c>
      <c r="Z13" s="118">
        <v>2</v>
      </c>
      <c r="AA13" s="119">
        <v>1</v>
      </c>
      <c r="AB13" s="118">
        <v>1</v>
      </c>
      <c r="AC13" s="118">
        <v>2</v>
      </c>
      <c r="AD13" s="118">
        <v>2</v>
      </c>
      <c r="AE13" s="120">
        <v>3</v>
      </c>
      <c r="AF13" s="125">
        <f t="shared" si="1"/>
        <v>207.8125</v>
      </c>
      <c r="AG13" s="123"/>
      <c r="AH13" s="126"/>
      <c r="AI13" s="124"/>
      <c r="AJ13" s="59" t="s">
        <v>58</v>
      </c>
      <c r="AK13" s="59">
        <f t="shared" si="2"/>
        <v>0.49</v>
      </c>
      <c r="AL13" s="14">
        <f>IF(head!F$48="S235",235,IF(head!F$48="S275",275,IF(head!F$48="S355",355,IF(head!F$48="S420",420,460))))^0.5*head!$I$40*1000/(S13*3.1416*210000^0.5)</f>
        <v>0.84640814174295476</v>
      </c>
      <c r="AM13" s="14">
        <f t="shared" si="3"/>
        <v>1.0165733659314049</v>
      </c>
      <c r="AN13" s="14">
        <f t="shared" si="4"/>
        <v>0.63306608477008752</v>
      </c>
      <c r="AO13" s="15">
        <f>IF(head!F$48="S235",235,IF(head!F$48="S275",275,IF(head!F$48="S355",355,IF(head!F$48="S420",420,460))))*AN13*J13/1000</f>
        <v>299.12089847704425</v>
      </c>
      <c r="AP13" s="44" t="str">
        <f t="shared" si="0"/>
        <v>CF CHS 139,7 x 5</v>
      </c>
      <c r="AQ13" s="2"/>
    </row>
    <row r="14" spans="1:43" ht="13.5" customHeight="1">
      <c r="A14" s="9" t="s">
        <v>377</v>
      </c>
      <c r="B14" s="30">
        <f t="shared" ref="B14:B21" si="6">AO14</f>
        <v>327.87794858166336</v>
      </c>
      <c r="C14" s="11">
        <v>139.69999999999999</v>
      </c>
      <c r="D14" s="11"/>
      <c r="E14" s="215" t="s">
        <v>293</v>
      </c>
      <c r="F14" s="11"/>
      <c r="G14" s="11"/>
      <c r="H14" s="33">
        <v>16.609521819712896</v>
      </c>
      <c r="I14" s="12">
        <v>16.926901217541804</v>
      </c>
      <c r="J14" s="12">
        <v>2115.8626521927258</v>
      </c>
      <c r="K14" s="12">
        <v>0.43888049370649407</v>
      </c>
      <c r="L14" s="47">
        <v>4805412.3694160394</v>
      </c>
      <c r="M14" s="13">
        <v>68796.168495576814</v>
      </c>
      <c r="N14" s="13">
        <v>90762.11666666661</v>
      </c>
      <c r="O14" s="48">
        <v>47.656439753720576</v>
      </c>
      <c r="P14" s="13">
        <v>4805412.3694160394</v>
      </c>
      <c r="Q14" s="13">
        <v>68796.168495576814</v>
      </c>
      <c r="R14" s="13">
        <v>90762.11666666661</v>
      </c>
      <c r="S14" s="12">
        <v>47.656439753720576</v>
      </c>
      <c r="T14" s="47">
        <v>9610824.7388320789</v>
      </c>
      <c r="U14" s="34"/>
      <c r="V14" s="117">
        <v>1</v>
      </c>
      <c r="W14" s="118">
        <v>1</v>
      </c>
      <c r="X14" s="118">
        <v>1</v>
      </c>
      <c r="Y14" s="118">
        <v>1</v>
      </c>
      <c r="Z14" s="118">
        <v>2</v>
      </c>
      <c r="AA14" s="119">
        <v>1</v>
      </c>
      <c r="AB14" s="118">
        <v>1</v>
      </c>
      <c r="AC14" s="118">
        <v>2</v>
      </c>
      <c r="AD14" s="118">
        <v>2</v>
      </c>
      <c r="AE14" s="120">
        <v>3</v>
      </c>
      <c r="AF14" s="125">
        <f t="shared" ref="AF14:AF21" si="7">K14/J14*1000000</f>
        <v>207.4239049740163</v>
      </c>
      <c r="AG14" s="123"/>
      <c r="AH14" s="126"/>
      <c r="AI14" s="124"/>
      <c r="AJ14" s="59" t="s">
        <v>58</v>
      </c>
      <c r="AK14" s="59">
        <f t="shared" ref="AK14:AK21" si="8">IF(AJ14="a0",0.13,IF(AJ14="a",0.21,IF(AJ14="b",0.34,IF(AJ14="c",0.49,0.76))))</f>
        <v>0.49</v>
      </c>
      <c r="AL14" s="14">
        <f>IF(head!F$48="S235",235,IF(head!F$48="S275",275,IF(head!F$48="S355",355,IF(head!F$48="S420",420,460))))^0.5*head!$I$40*1000/(S14*3.1416*210000^0.5)</f>
        <v>0.80436710515063425</v>
      </c>
      <c r="AM14" s="14">
        <f t="shared" ref="AM14:AM21" si="9">0.5*(1+AK14*(AL14-0.2)+AL14^2)</f>
        <v>0.9715731606861111</v>
      </c>
      <c r="AN14" s="14">
        <f t="shared" ref="AN14:AN21" si="10">IF(AL14&lt;=0.2,1,1/(AM14+(AM14^2-AL14^2)^0.5))</f>
        <v>0.65941204249129837</v>
      </c>
      <c r="AO14" s="15">
        <f>IF(head!F$48="S235",235,IF(head!F$48="S275",275,IF(head!F$48="S355",355,IF(head!F$48="S420",420,460))))*AN14*J14/1000</f>
        <v>327.87794858166336</v>
      </c>
      <c r="AP14" s="44" t="str">
        <f t="shared" si="0"/>
        <v>CF CHS 139,7 x 5,6</v>
      </c>
      <c r="AQ14" s="2"/>
    </row>
    <row r="15" spans="1:43" ht="13.5" customHeight="1">
      <c r="A15" s="9" t="s">
        <v>378</v>
      </c>
      <c r="B15" s="30">
        <f t="shared" si="6"/>
        <v>364.38604275784792</v>
      </c>
      <c r="C15" s="11">
        <v>139.69999999999999</v>
      </c>
      <c r="D15" s="11"/>
      <c r="E15" s="215" t="s">
        <v>295</v>
      </c>
      <c r="F15" s="11"/>
      <c r="G15" s="11"/>
      <c r="H15" s="33">
        <v>18.519801790247339</v>
      </c>
      <c r="I15" s="12">
        <v>18.873683353118306</v>
      </c>
      <c r="J15" s="12">
        <v>2359.2104191397884</v>
      </c>
      <c r="K15" s="12">
        <v>0.43888049370649407</v>
      </c>
      <c r="L15" s="47">
        <v>5312402.1945194239</v>
      </c>
      <c r="M15" s="13">
        <v>76054.433708223689</v>
      </c>
      <c r="N15" s="13">
        <v>100762.27466666652</v>
      </c>
      <c r="O15" s="48">
        <v>47.452831843842567</v>
      </c>
      <c r="P15" s="13">
        <v>5312402.1945194239</v>
      </c>
      <c r="Q15" s="13">
        <v>76054.433708223689</v>
      </c>
      <c r="R15" s="13">
        <v>100762.27466666652</v>
      </c>
      <c r="S15" s="12">
        <v>47.452831843842567</v>
      </c>
      <c r="T15" s="47">
        <v>10624804.389038848</v>
      </c>
      <c r="U15" s="34"/>
      <c r="V15" s="117">
        <v>1</v>
      </c>
      <c r="W15" s="118">
        <v>1</v>
      </c>
      <c r="X15" s="118">
        <v>1</v>
      </c>
      <c r="Y15" s="118">
        <v>1</v>
      </c>
      <c r="Z15" s="118">
        <v>1</v>
      </c>
      <c r="AA15" s="119">
        <v>1</v>
      </c>
      <c r="AB15" s="118">
        <v>1</v>
      </c>
      <c r="AC15" s="118">
        <v>2</v>
      </c>
      <c r="AD15" s="118">
        <v>2</v>
      </c>
      <c r="AE15" s="120">
        <v>2</v>
      </c>
      <c r="AF15" s="125">
        <f t="shared" si="7"/>
        <v>186.02855012251004</v>
      </c>
      <c r="AG15" s="123"/>
      <c r="AH15" s="126"/>
      <c r="AI15" s="124"/>
      <c r="AJ15" s="59" t="s">
        <v>58</v>
      </c>
      <c r="AK15" s="59">
        <f t="shared" si="8"/>
        <v>0.49</v>
      </c>
      <c r="AL15" s="14">
        <f>IF(head!F$48="S235",235,IF(head!F$48="S275",275,IF(head!F$48="S355",355,IF(head!F$48="S420",420,460))))^0.5*head!$I$40*1000/(S15*3.1416*210000^0.5)</f>
        <v>0.80781843774113804</v>
      </c>
      <c r="AM15" s="14">
        <f t="shared" si="9"/>
        <v>0.97520083142384528</v>
      </c>
      <c r="AN15" s="14">
        <f t="shared" si="10"/>
        <v>0.65724485309704339</v>
      </c>
      <c r="AO15" s="15">
        <f>IF(head!F$48="S235",235,IF(head!F$48="S275",275,IF(head!F$48="S355",355,IF(head!F$48="S420",420,460))))*AN15*J15/1000</f>
        <v>364.38604275784792</v>
      </c>
      <c r="AP15" s="44" t="str">
        <f t="shared" si="0"/>
        <v>CF CHS 152,4 x 5,6</v>
      </c>
      <c r="AQ15" s="2"/>
    </row>
    <row r="16" spans="1:43" ht="13.5" customHeight="1">
      <c r="A16" s="9" t="s">
        <v>387</v>
      </c>
      <c r="B16" s="30">
        <f t="shared" si="6"/>
        <v>425.46310276961094</v>
      </c>
      <c r="C16" s="11">
        <v>152.4</v>
      </c>
      <c r="D16" s="11"/>
      <c r="E16" s="215" t="s">
        <v>295</v>
      </c>
      <c r="F16" s="11"/>
      <c r="G16" s="11"/>
      <c r="H16" s="33">
        <v>20.273727836005289</v>
      </c>
      <c r="I16" s="12">
        <v>20.661123909304752</v>
      </c>
      <c r="J16" s="12">
        <v>2582.6404886630939</v>
      </c>
      <c r="K16" s="12">
        <v>0.47877872040708452</v>
      </c>
      <c r="L16" s="47">
        <v>6967189.2462664312</v>
      </c>
      <c r="M16" s="13">
        <v>91432.929741029264</v>
      </c>
      <c r="N16" s="13">
        <v>120739.88266666653</v>
      </c>
      <c r="O16" s="48">
        <v>51.939387751493577</v>
      </c>
      <c r="P16" s="13">
        <v>6967189.2462664312</v>
      </c>
      <c r="Q16" s="13">
        <v>91432.929741029264</v>
      </c>
      <c r="R16" s="13">
        <v>120739.88266666653</v>
      </c>
      <c r="S16" s="12">
        <v>51.939387751493577</v>
      </c>
      <c r="T16" s="47">
        <v>13934378.492532862</v>
      </c>
      <c r="U16" s="34"/>
      <c r="V16" s="117">
        <v>1</v>
      </c>
      <c r="W16" s="118">
        <v>1</v>
      </c>
      <c r="X16" s="118">
        <v>1</v>
      </c>
      <c r="Y16" s="118">
        <v>1</v>
      </c>
      <c r="Z16" s="118">
        <v>2</v>
      </c>
      <c r="AA16" s="119">
        <v>1</v>
      </c>
      <c r="AB16" s="118">
        <v>1</v>
      </c>
      <c r="AC16" s="118">
        <v>2</v>
      </c>
      <c r="AD16" s="118">
        <v>2</v>
      </c>
      <c r="AE16" s="120">
        <v>3</v>
      </c>
      <c r="AF16" s="125">
        <f t="shared" si="7"/>
        <v>185.38341767224625</v>
      </c>
      <c r="AG16" s="123"/>
      <c r="AH16" s="126"/>
      <c r="AI16" s="124"/>
      <c r="AJ16" s="59" t="s">
        <v>58</v>
      </c>
      <c r="AK16" s="59">
        <f t="shared" si="8"/>
        <v>0.49</v>
      </c>
      <c r="AL16" s="14">
        <f>IF(head!F$48="S235",235,IF(head!F$48="S275",275,IF(head!F$48="S355",355,IF(head!F$48="S420",420,460))))^0.5*head!$I$40*1000/(S16*3.1416*210000^0.5)</f>
        <v>0.73803858970947367</v>
      </c>
      <c r="AM16" s="14">
        <f t="shared" si="9"/>
        <v>0.90416993442899551</v>
      </c>
      <c r="AN16" s="14">
        <f t="shared" si="10"/>
        <v>0.70101947844801282</v>
      </c>
      <c r="AO16" s="15">
        <f>IF(head!F$48="S235",235,IF(head!F$48="S275",275,IF(head!F$48="S355",355,IF(head!F$48="S420",420,460))))*AN16*J16/1000</f>
        <v>425.46310276961094</v>
      </c>
      <c r="AP16" s="44" t="str">
        <f t="shared" si="0"/>
        <v>CF CHS 159 x 5,6</v>
      </c>
      <c r="AQ16" s="2"/>
    </row>
    <row r="17" spans="1:43" ht="13.5" customHeight="1">
      <c r="A17" s="9" t="s">
        <v>396</v>
      </c>
      <c r="B17" s="30">
        <f t="shared" si="6"/>
        <v>457.11609849249879</v>
      </c>
      <c r="C17" s="11">
        <v>159</v>
      </c>
      <c r="D17" s="11"/>
      <c r="E17" s="215" t="s">
        <v>295</v>
      </c>
      <c r="F17" s="11"/>
      <c r="G17" s="11"/>
      <c r="H17" s="33">
        <v>21.185216962147216</v>
      </c>
      <c r="I17" s="12">
        <v>21.590030025118182</v>
      </c>
      <c r="J17" s="12">
        <v>2698.7537531397729</v>
      </c>
      <c r="K17" s="12">
        <v>0.49951323192077712</v>
      </c>
      <c r="L17" s="47">
        <v>7948814.8481165282</v>
      </c>
      <c r="M17" s="13">
        <v>99985.09242913872</v>
      </c>
      <c r="N17" s="13">
        <v>131835.27466666652</v>
      </c>
      <c r="O17" s="48">
        <v>54.271217049187321</v>
      </c>
      <c r="P17" s="13">
        <v>7948814.8481165282</v>
      </c>
      <c r="Q17" s="13">
        <v>99985.09242913872</v>
      </c>
      <c r="R17" s="13">
        <v>131835.27466666652</v>
      </c>
      <c r="S17" s="12">
        <v>54.271217049187321</v>
      </c>
      <c r="T17" s="47">
        <v>15897629.696233056</v>
      </c>
      <c r="U17" s="34"/>
      <c r="V17" s="117">
        <v>1</v>
      </c>
      <c r="W17" s="118">
        <v>1</v>
      </c>
      <c r="X17" s="118">
        <v>1</v>
      </c>
      <c r="Y17" s="118">
        <v>2</v>
      </c>
      <c r="Z17" s="118">
        <v>2</v>
      </c>
      <c r="AA17" s="119">
        <v>1</v>
      </c>
      <c r="AB17" s="118">
        <v>1</v>
      </c>
      <c r="AC17" s="118">
        <v>2</v>
      </c>
      <c r="AD17" s="118">
        <v>3</v>
      </c>
      <c r="AE17" s="120">
        <v>3</v>
      </c>
      <c r="AF17" s="125">
        <f t="shared" si="7"/>
        <v>185.09033339541836</v>
      </c>
      <c r="AG17" s="123"/>
      <c r="AH17" s="126"/>
      <c r="AI17" s="124"/>
      <c r="AJ17" s="59" t="s">
        <v>58</v>
      </c>
      <c r="AK17" s="59">
        <f t="shared" si="8"/>
        <v>0.49</v>
      </c>
      <c r="AL17" s="14">
        <f>IF(head!F$48="S235",235,IF(head!F$48="S275",275,IF(head!F$48="S355",355,IF(head!F$48="S420",420,460))))^0.5*head!$I$40*1000/(S17*3.1416*210000^0.5)</f>
        <v>0.70632785794620112</v>
      </c>
      <c r="AM17" s="14">
        <f t="shared" si="9"/>
        <v>0.87349984665225366</v>
      </c>
      <c r="AN17" s="14">
        <f t="shared" si="10"/>
        <v>0.72076783031392733</v>
      </c>
      <c r="AO17" s="15">
        <f>IF(head!F$48="S235",235,IF(head!F$48="S275",275,IF(head!F$48="S355",355,IF(head!F$48="S420",420,460))))*AN17*J17/1000</f>
        <v>457.11609849249879</v>
      </c>
      <c r="AP17" s="44" t="str">
        <f t="shared" si="0"/>
        <v>CF CHS 168,3 x 5,6</v>
      </c>
      <c r="AQ17" s="2"/>
    </row>
    <row r="18" spans="1:43" ht="13.5" customHeight="1">
      <c r="A18" s="9" t="s">
        <v>406</v>
      </c>
      <c r="B18" s="30">
        <f t="shared" si="6"/>
        <v>501.54184371068976</v>
      </c>
      <c r="C18" s="11">
        <v>168.3</v>
      </c>
      <c r="D18" s="11"/>
      <c r="E18" s="215" t="s">
        <v>295</v>
      </c>
      <c r="F18" s="11"/>
      <c r="G18" s="11"/>
      <c r="H18" s="33">
        <v>22.469588003529022</v>
      </c>
      <c r="I18" s="12">
        <v>22.898943188309833</v>
      </c>
      <c r="J18" s="12">
        <v>2862.3678985387292</v>
      </c>
      <c r="K18" s="12">
        <v>0.5287300435991622</v>
      </c>
      <c r="L18" s="47">
        <v>9482541.823275933</v>
      </c>
      <c r="M18" s="13">
        <v>112686.17734136581</v>
      </c>
      <c r="N18" s="13">
        <v>148297.7626666665</v>
      </c>
      <c r="O18" s="48">
        <v>57.557199810275698</v>
      </c>
      <c r="P18" s="13">
        <v>9482541.823275933</v>
      </c>
      <c r="Q18" s="13">
        <v>112686.17734136581</v>
      </c>
      <c r="R18" s="13">
        <v>148297.7626666665</v>
      </c>
      <c r="S18" s="12">
        <v>57.557199810275698</v>
      </c>
      <c r="T18" s="47">
        <v>18965083.646551866</v>
      </c>
      <c r="U18" s="34"/>
      <c r="V18" s="117">
        <v>1</v>
      </c>
      <c r="W18" s="118">
        <v>1</v>
      </c>
      <c r="X18" s="118">
        <v>1</v>
      </c>
      <c r="Y18" s="118">
        <v>2</v>
      </c>
      <c r="Z18" s="118">
        <v>2</v>
      </c>
      <c r="AA18" s="119">
        <v>1</v>
      </c>
      <c r="AB18" s="118">
        <v>1</v>
      </c>
      <c r="AC18" s="118">
        <v>2</v>
      </c>
      <c r="AD18" s="118">
        <v>3</v>
      </c>
      <c r="AE18" s="120">
        <v>3</v>
      </c>
      <c r="AF18" s="125">
        <f t="shared" si="7"/>
        <v>184.71771007112147</v>
      </c>
      <c r="AG18" s="123"/>
      <c r="AH18" s="126"/>
      <c r="AI18" s="124"/>
      <c r="AJ18" s="59" t="s">
        <v>58</v>
      </c>
      <c r="AK18" s="59">
        <f t="shared" si="8"/>
        <v>0.49</v>
      </c>
      <c r="AL18" s="14">
        <f>IF(head!F$48="S235",235,IF(head!F$48="S275",275,IF(head!F$48="S355",355,IF(head!F$48="S420",420,460))))^0.5*head!$I$40*1000/(S18*3.1416*210000^0.5)</f>
        <v>0.66600308237445194</v>
      </c>
      <c r="AM18" s="14">
        <f t="shared" si="9"/>
        <v>0.83595080804787614</v>
      </c>
      <c r="AN18" s="14">
        <f t="shared" si="10"/>
        <v>0.74561366224949399</v>
      </c>
      <c r="AO18" s="15">
        <f>IF(head!F$48="S235",235,IF(head!F$48="S275",275,IF(head!F$48="S355",355,IF(head!F$48="S420",420,460))))*AN18*J18/1000</f>
        <v>501.54184371068976</v>
      </c>
      <c r="AP18" s="44" t="str">
        <f t="shared" si="0"/>
        <v>CF CHS 168,3 x 6,3</v>
      </c>
      <c r="AQ18" s="2"/>
    </row>
    <row r="19" spans="1:43" ht="13.5" customHeight="1">
      <c r="A19" s="9" t="s">
        <v>407</v>
      </c>
      <c r="B19" s="30">
        <f t="shared" si="6"/>
        <v>560.53055237428623</v>
      </c>
      <c r="C19" s="11">
        <v>168.3</v>
      </c>
      <c r="D19" s="11"/>
      <c r="E19" s="215">
        <v>6.3</v>
      </c>
      <c r="F19" s="11"/>
      <c r="G19" s="11"/>
      <c r="H19" s="33">
        <v>25.169529278691865</v>
      </c>
      <c r="I19" s="12">
        <v>25.650475698029926</v>
      </c>
      <c r="J19" s="12">
        <v>3206.309462253741</v>
      </c>
      <c r="K19" s="12">
        <v>0.5287300435991622</v>
      </c>
      <c r="L19" s="47">
        <v>10534205.493743008</v>
      </c>
      <c r="M19" s="13">
        <v>125183.66599813438</v>
      </c>
      <c r="N19" s="13">
        <v>165420.54899999988</v>
      </c>
      <c r="O19" s="48">
        <v>57.318943203796081</v>
      </c>
      <c r="P19" s="13">
        <v>10534205.493743008</v>
      </c>
      <c r="Q19" s="13">
        <v>125183.66599813438</v>
      </c>
      <c r="R19" s="13">
        <v>165420.54899999988</v>
      </c>
      <c r="S19" s="12">
        <v>57.318943203796081</v>
      </c>
      <c r="T19" s="47">
        <v>21068410.987486016</v>
      </c>
      <c r="U19" s="34"/>
      <c r="V19" s="117">
        <v>1</v>
      </c>
      <c r="W19" s="118">
        <v>1</v>
      </c>
      <c r="X19" s="118">
        <v>1</v>
      </c>
      <c r="Y19" s="118">
        <v>1</v>
      </c>
      <c r="Z19" s="118">
        <v>2</v>
      </c>
      <c r="AA19" s="119">
        <v>1</v>
      </c>
      <c r="AB19" s="118">
        <v>1</v>
      </c>
      <c r="AC19" s="118">
        <v>2</v>
      </c>
      <c r="AD19" s="118">
        <v>2</v>
      </c>
      <c r="AE19" s="120">
        <v>3</v>
      </c>
      <c r="AF19" s="125">
        <f t="shared" si="7"/>
        <v>164.90299823633168</v>
      </c>
      <c r="AG19" s="123"/>
      <c r="AH19" s="126"/>
      <c r="AI19" s="124"/>
      <c r="AJ19" s="59" t="s">
        <v>58</v>
      </c>
      <c r="AK19" s="59">
        <f t="shared" si="8"/>
        <v>0.49</v>
      </c>
      <c r="AL19" s="14">
        <f>IF(head!F$48="S235",235,IF(head!F$48="S275",275,IF(head!F$48="S355",355,IF(head!F$48="S420",420,460))))^0.5*head!$I$40*1000/(S19*3.1416*210000^0.5)</f>
        <v>0.66877144524791443</v>
      </c>
      <c r="AM19" s="14">
        <f t="shared" si="9"/>
        <v>0.83847662707523118</v>
      </c>
      <c r="AN19" s="14">
        <f t="shared" si="10"/>
        <v>0.74391958142601333</v>
      </c>
      <c r="AO19" s="15">
        <f>IF(head!F$48="S235",235,IF(head!F$48="S275",275,IF(head!F$48="S355",355,IF(head!F$48="S420",420,460))))*AN19*J19/1000</f>
        <v>560.53055237428623</v>
      </c>
      <c r="AP19" s="44" t="str">
        <f t="shared" si="0"/>
        <v>CF CHS 177,8 x 6,3</v>
      </c>
      <c r="AQ19" s="2"/>
    </row>
    <row r="20" spans="1:43" ht="13.5" customHeight="1">
      <c r="A20" s="9" t="s">
        <v>416</v>
      </c>
      <c r="B20" s="30">
        <f t="shared" si="6"/>
        <v>611.32769659532198</v>
      </c>
      <c r="C20" s="11">
        <v>177.8</v>
      </c>
      <c r="D20" s="11"/>
      <c r="E20" s="215" t="s">
        <v>297</v>
      </c>
      <c r="F20" s="11"/>
      <c r="G20" s="11"/>
      <c r="H20" s="33">
        <v>26.645520193183067</v>
      </c>
      <c r="I20" s="12">
        <v>27.154670260568732</v>
      </c>
      <c r="J20" s="12">
        <v>3394.3337825710914</v>
      </c>
      <c r="K20" s="12">
        <v>0.55857517380826527</v>
      </c>
      <c r="L20" s="47">
        <v>12496214.363032106</v>
      </c>
      <c r="M20" s="13">
        <v>140564.8409789888</v>
      </c>
      <c r="N20" s="13">
        <v>185380.52400000006</v>
      </c>
      <c r="O20" s="48">
        <v>60.675303872333437</v>
      </c>
      <c r="P20" s="13">
        <v>12496214.363032106</v>
      </c>
      <c r="Q20" s="13">
        <v>140564.8409789888</v>
      </c>
      <c r="R20" s="13">
        <v>185380.52400000006</v>
      </c>
      <c r="S20" s="12">
        <v>60.675303872333437</v>
      </c>
      <c r="T20" s="47">
        <v>24992428.726064213</v>
      </c>
      <c r="U20" s="34"/>
      <c r="V20" s="117">
        <v>1</v>
      </c>
      <c r="W20" s="118">
        <v>1</v>
      </c>
      <c r="X20" s="118">
        <v>1</v>
      </c>
      <c r="Y20" s="118">
        <v>2</v>
      </c>
      <c r="Z20" s="118">
        <v>2</v>
      </c>
      <c r="AA20" s="119">
        <v>1</v>
      </c>
      <c r="AB20" s="118">
        <v>1</v>
      </c>
      <c r="AC20" s="118">
        <v>2</v>
      </c>
      <c r="AD20" s="118">
        <v>2</v>
      </c>
      <c r="AE20" s="120">
        <v>3</v>
      </c>
      <c r="AF20" s="125">
        <f t="shared" si="7"/>
        <v>164.56106252024625</v>
      </c>
      <c r="AG20" s="123"/>
      <c r="AH20" s="126"/>
      <c r="AI20" s="124"/>
      <c r="AJ20" s="59" t="s">
        <v>58</v>
      </c>
      <c r="AK20" s="59">
        <f t="shared" si="8"/>
        <v>0.49</v>
      </c>
      <c r="AL20" s="14">
        <f>IF(head!F$48="S235",235,IF(head!F$48="S275",275,IF(head!F$48="S355",355,IF(head!F$48="S420",420,460))))^0.5*head!$I$40*1000/(S20*3.1416*210000^0.5)</f>
        <v>0.63177718181919029</v>
      </c>
      <c r="AM20" s="14">
        <f t="shared" si="9"/>
        <v>0.80535661327940067</v>
      </c>
      <c r="AN20" s="14">
        <f t="shared" si="10"/>
        <v>0.76639323656221214</v>
      </c>
      <c r="AO20" s="15">
        <f>IF(head!F$48="S235",235,IF(head!F$48="S275",275,IF(head!F$48="S355",355,IF(head!F$48="S420",420,460))))*AN20*J20/1000</f>
        <v>611.32769659532198</v>
      </c>
      <c r="AP20" s="44" t="str">
        <f t="shared" si="0"/>
        <v>CF CHS 193,7 x 6,3</v>
      </c>
      <c r="AQ20" s="2"/>
    </row>
    <row r="21" spans="1:43" ht="13.5" customHeight="1">
      <c r="A21" s="9" t="s">
        <v>425</v>
      </c>
      <c r="B21" s="30">
        <f t="shared" si="6"/>
        <v>695.73461269706308</v>
      </c>
      <c r="C21" s="11">
        <v>193.7</v>
      </c>
      <c r="D21" s="11"/>
      <c r="E21" s="215" t="s">
        <v>297</v>
      </c>
      <c r="F21" s="11"/>
      <c r="G21" s="11"/>
      <c r="H21" s="33">
        <v>29.115862881647249</v>
      </c>
      <c r="I21" s="12">
        <v>29.672216949449425</v>
      </c>
      <c r="J21" s="12">
        <v>3709.0271186811783</v>
      </c>
      <c r="K21" s="12">
        <v>0.60852649700034289</v>
      </c>
      <c r="L21" s="47">
        <v>16300455.562599523</v>
      </c>
      <c r="M21" s="13">
        <v>168306.20095611279</v>
      </c>
      <c r="N21" s="13">
        <v>221331.53699999987</v>
      </c>
      <c r="O21" s="48">
        <v>66.293334883681908</v>
      </c>
      <c r="P21" s="13">
        <v>16300455.562599523</v>
      </c>
      <c r="Q21" s="13">
        <v>168306.20095611279</v>
      </c>
      <c r="R21" s="13">
        <v>221331.53699999987</v>
      </c>
      <c r="S21" s="12">
        <v>66.293334883681908</v>
      </c>
      <c r="T21" s="47">
        <v>32600911.125199046</v>
      </c>
      <c r="U21" s="34"/>
      <c r="V21" s="117">
        <v>1</v>
      </c>
      <c r="W21" s="118">
        <v>1</v>
      </c>
      <c r="X21" s="118">
        <v>1</v>
      </c>
      <c r="Y21" s="118">
        <v>2</v>
      </c>
      <c r="Z21" s="118">
        <v>2</v>
      </c>
      <c r="AA21" s="119">
        <v>1</v>
      </c>
      <c r="AB21" s="118">
        <v>1</v>
      </c>
      <c r="AC21" s="118">
        <v>2</v>
      </c>
      <c r="AD21" s="118">
        <v>3</v>
      </c>
      <c r="AE21" s="120">
        <v>3</v>
      </c>
      <c r="AF21" s="125">
        <f t="shared" si="7"/>
        <v>164.06633802578318</v>
      </c>
      <c r="AG21" s="123"/>
      <c r="AH21" s="126"/>
      <c r="AI21" s="124"/>
      <c r="AJ21" s="59" t="s">
        <v>58</v>
      </c>
      <c r="AK21" s="59">
        <f t="shared" si="8"/>
        <v>0.49</v>
      </c>
      <c r="AL21" s="14">
        <f>IF(head!F$48="S235",235,IF(head!F$48="S275",275,IF(head!F$48="S355",355,IF(head!F$48="S420",420,460))))^0.5*head!$I$40*1000/(S21*3.1416*210000^0.5)</f>
        <v>0.57823720218247099</v>
      </c>
      <c r="AM21" s="14">
        <f t="shared" si="9"/>
        <v>0.75984724552861127</v>
      </c>
      <c r="AN21" s="14">
        <f t="shared" si="10"/>
        <v>0.79820738033325467</v>
      </c>
      <c r="AO21" s="15">
        <f>IF(head!F$48="S235",235,IF(head!F$48="S275",275,IF(head!F$48="S355",355,IF(head!F$48="S420",420,460))))*AN21*J21/1000</f>
        <v>695.73461269706308</v>
      </c>
      <c r="AP21" s="44" t="str">
        <f t="shared" si="0"/>
        <v>CF CHS 219,1 x 6,3</v>
      </c>
      <c r="AQ21" s="2"/>
    </row>
    <row r="22" spans="1:43" ht="13.5" customHeight="1">
      <c r="A22" s="9" t="s">
        <v>435</v>
      </c>
      <c r="B22" s="30">
        <f t="shared" ref="B22:B37" si="11">AO22</f>
        <v>829.20740785991472</v>
      </c>
      <c r="C22" s="11">
        <v>219.1</v>
      </c>
      <c r="D22" s="11"/>
      <c r="E22" s="215" t="s">
        <v>297</v>
      </c>
      <c r="F22" s="11"/>
      <c r="G22" s="11"/>
      <c r="H22" s="33">
        <v>33.062196484602651</v>
      </c>
      <c r="I22" s="12">
        <v>33.693958200868941</v>
      </c>
      <c r="J22" s="12">
        <v>4211.7447751086183</v>
      </c>
      <c r="K22" s="12">
        <v>0.68832295040152358</v>
      </c>
      <c r="L22" s="47">
        <v>23861392.58337234</v>
      </c>
      <c r="M22" s="13">
        <v>217812.80313438925</v>
      </c>
      <c r="N22" s="13">
        <v>285371.54099999985</v>
      </c>
      <c r="O22" s="48">
        <v>75.26912547651925</v>
      </c>
      <c r="P22" s="13">
        <v>23861392.58337234</v>
      </c>
      <c r="Q22" s="13">
        <v>217812.80313438925</v>
      </c>
      <c r="R22" s="13">
        <v>285371.54099999985</v>
      </c>
      <c r="S22" s="12">
        <v>75.26912547651925</v>
      </c>
      <c r="T22" s="47">
        <v>47722785.166744679</v>
      </c>
      <c r="U22" s="34"/>
      <c r="V22" s="117">
        <v>1</v>
      </c>
      <c r="W22" s="118">
        <v>1</v>
      </c>
      <c r="X22" s="118">
        <v>2</v>
      </c>
      <c r="Y22" s="118">
        <v>2</v>
      </c>
      <c r="Z22" s="118">
        <v>2</v>
      </c>
      <c r="AA22" s="119">
        <v>1</v>
      </c>
      <c r="AB22" s="118">
        <v>2</v>
      </c>
      <c r="AC22" s="118">
        <v>3</v>
      </c>
      <c r="AD22" s="118">
        <v>3</v>
      </c>
      <c r="AE22" s="120">
        <v>4</v>
      </c>
      <c r="AF22" s="125">
        <f t="shared" ref="AF22:AF37" si="12">K22/J22*1000000</f>
        <v>163.42940685045951</v>
      </c>
      <c r="AG22" s="123"/>
      <c r="AH22" s="126"/>
      <c r="AI22" s="124"/>
      <c r="AJ22" s="59" t="s">
        <v>58</v>
      </c>
      <c r="AK22" s="59">
        <f t="shared" ref="AK22:AK37" si="13">IF(AJ22="a0",0.13,IF(AJ22="a",0.21,IF(AJ22="b",0.34,IF(AJ22="c",0.49,0.76))))</f>
        <v>0.49</v>
      </c>
      <c r="AL22" s="14">
        <f>IF(head!F$48="S235",235,IF(head!F$48="S275",275,IF(head!F$48="S355",355,IF(head!F$48="S420",420,460))))^0.5*head!$I$40*1000/(S22*3.1416*210000^0.5)</f>
        <v>0.5092828200647046</v>
      </c>
      <c r="AM22" s="14">
        <f t="shared" ref="AM22:AM37" si="14">0.5*(1+AK22*(AL22-0.2)+AL22^2)</f>
        <v>0.70545878632238179</v>
      </c>
      <c r="AN22" s="14">
        <f t="shared" ref="AN22:AN37" si="15">IF(AL22&lt;=0.2,1,1/(AM22+(AM22^2-AL22^2)^0.5))</f>
        <v>0.83778632123192254</v>
      </c>
      <c r="AO22" s="15">
        <f>IF(head!F$48="S235",235,IF(head!F$48="S275",275,IF(head!F$48="S355",355,IF(head!F$48="S420",420,460))))*AN22*J22/1000</f>
        <v>829.20740785991472</v>
      </c>
      <c r="AP22" s="44" t="str">
        <f t="shared" si="0"/>
        <v>CF CHS 244,5 x 6,3</v>
      </c>
      <c r="AQ22" s="2"/>
    </row>
    <row r="23" spans="1:43" ht="13.5" customHeight="1">
      <c r="A23" s="9" t="s">
        <v>444</v>
      </c>
      <c r="B23" s="30">
        <f t="shared" si="11"/>
        <v>961.44472993533066</v>
      </c>
      <c r="C23" s="11">
        <v>244.5</v>
      </c>
      <c r="D23" s="11"/>
      <c r="E23" s="215">
        <v>6.3</v>
      </c>
      <c r="F23" s="11"/>
      <c r="G23" s="11"/>
      <c r="H23" s="33">
        <v>37.008530087558057</v>
      </c>
      <c r="I23" s="12">
        <v>37.715699452288469</v>
      </c>
      <c r="J23" s="12">
        <v>4714.4624315360588</v>
      </c>
      <c r="K23" s="12">
        <v>0.76811940380270438</v>
      </c>
      <c r="L23" s="47">
        <v>33460266.548476964</v>
      </c>
      <c r="M23" s="13">
        <v>273703.61184848234</v>
      </c>
      <c r="N23" s="13">
        <v>357540.5610000001</v>
      </c>
      <c r="O23" s="48">
        <v>84.245867851189004</v>
      </c>
      <c r="P23" s="13">
        <v>33460266.548476964</v>
      </c>
      <c r="Q23" s="13">
        <v>273703.61184848234</v>
      </c>
      <c r="R23" s="13">
        <v>357540.5610000001</v>
      </c>
      <c r="S23" s="12">
        <v>84.245867851189004</v>
      </c>
      <c r="T23" s="47">
        <v>66920533.096953928</v>
      </c>
      <c r="U23" s="34"/>
      <c r="V23" s="117">
        <v>1</v>
      </c>
      <c r="W23" s="118">
        <v>1</v>
      </c>
      <c r="X23" s="118">
        <v>2</v>
      </c>
      <c r="Y23" s="118">
        <v>2</v>
      </c>
      <c r="Z23" s="118">
        <v>3</v>
      </c>
      <c r="AA23" s="119">
        <v>2</v>
      </c>
      <c r="AB23" s="118">
        <v>2</v>
      </c>
      <c r="AC23" s="118">
        <v>3</v>
      </c>
      <c r="AD23" s="118">
        <v>4</v>
      </c>
      <c r="AE23" s="120">
        <v>4</v>
      </c>
      <c r="AF23" s="125">
        <f t="shared" si="12"/>
        <v>162.92831154292111</v>
      </c>
      <c r="AG23" s="123"/>
      <c r="AH23" s="126"/>
      <c r="AI23" s="124"/>
      <c r="AJ23" s="59" t="s">
        <v>58</v>
      </c>
      <c r="AK23" s="59">
        <f t="shared" si="13"/>
        <v>0.49</v>
      </c>
      <c r="AL23" s="14">
        <f>IF(head!F$48="S235",235,IF(head!F$48="S275",275,IF(head!F$48="S355",355,IF(head!F$48="S420",420,460))))^0.5*head!$I$40*1000/(S23*3.1416*210000^0.5)</f>
        <v>0.45501664905627548</v>
      </c>
      <c r="AM23" s="14">
        <f t="shared" si="14"/>
        <v>0.6659991544779883</v>
      </c>
      <c r="AN23" s="14">
        <f t="shared" si="15"/>
        <v>0.86780926337863962</v>
      </c>
      <c r="AO23" s="15">
        <f>IF(head!F$48="S235",235,IF(head!F$48="S275",275,IF(head!F$48="S355",355,IF(head!F$48="S420",420,460))))*AN23*J23/1000</f>
        <v>961.44472993533066</v>
      </c>
      <c r="AP23" s="44" t="str">
        <f t="shared" si="0"/>
        <v>CF CHS 273 x 6,3</v>
      </c>
      <c r="AQ23" s="2"/>
    </row>
    <row r="24" spans="1:43" ht="13.5" customHeight="1">
      <c r="A24" s="9" t="s">
        <v>452</v>
      </c>
      <c r="B24" s="30">
        <f t="shared" si="11"/>
        <v>1108.8678515017732</v>
      </c>
      <c r="C24" s="11">
        <v>273</v>
      </c>
      <c r="D24" s="11"/>
      <c r="E24" s="215" t="s">
        <v>297</v>
      </c>
      <c r="F24" s="11"/>
      <c r="G24" s="11"/>
      <c r="H24" s="33">
        <v>41.436502831031703</v>
      </c>
      <c r="I24" s="12">
        <v>42.228283139904917</v>
      </c>
      <c r="J24" s="12">
        <v>5278.5353924881147</v>
      </c>
      <c r="K24" s="12">
        <v>0.85765479443001358</v>
      </c>
      <c r="L24" s="47">
        <v>46958233.545390204</v>
      </c>
      <c r="M24" s="13">
        <v>344016.36296989158</v>
      </c>
      <c r="N24" s="13">
        <v>448195.35600000061</v>
      </c>
      <c r="O24" s="48">
        <v>94.318993315238458</v>
      </c>
      <c r="P24" s="13">
        <v>46958233.545390204</v>
      </c>
      <c r="Q24" s="13">
        <v>344016.36296989158</v>
      </c>
      <c r="R24" s="13">
        <v>448195.35600000061</v>
      </c>
      <c r="S24" s="12">
        <v>94.318993315238458</v>
      </c>
      <c r="T24" s="47">
        <v>93916467.090780407</v>
      </c>
      <c r="U24" s="34"/>
      <c r="V24" s="117">
        <v>1</v>
      </c>
      <c r="W24" s="118">
        <v>2</v>
      </c>
      <c r="X24" s="118">
        <v>2</v>
      </c>
      <c r="Y24" s="118">
        <v>3</v>
      </c>
      <c r="Z24" s="118">
        <v>3</v>
      </c>
      <c r="AA24" s="119">
        <v>2</v>
      </c>
      <c r="AB24" s="118">
        <v>3</v>
      </c>
      <c r="AC24" s="118">
        <v>4</v>
      </c>
      <c r="AD24" s="118">
        <v>4</v>
      </c>
      <c r="AE24" s="120">
        <v>4</v>
      </c>
      <c r="AF24" s="125">
        <f t="shared" si="12"/>
        <v>162.47969003874491</v>
      </c>
      <c r="AG24" s="123"/>
      <c r="AH24" s="126"/>
      <c r="AI24" s="124"/>
      <c r="AJ24" s="59" t="s">
        <v>58</v>
      </c>
      <c r="AK24" s="59">
        <f t="shared" si="13"/>
        <v>0.49</v>
      </c>
      <c r="AL24" s="14">
        <f>IF(head!F$48="S235",235,IF(head!F$48="S275",275,IF(head!F$48="S355",355,IF(head!F$48="S420",420,460))))^0.5*head!$I$40*1000/(S24*3.1416*210000^0.5)</f>
        <v>0.40642156090837539</v>
      </c>
      <c r="AM24" s="14">
        <f t="shared" si="14"/>
        <v>0.63316252500815218</v>
      </c>
      <c r="AN24" s="14">
        <f t="shared" si="15"/>
        <v>0.89391966734754236</v>
      </c>
      <c r="AO24" s="15">
        <f>IF(head!F$48="S235",235,IF(head!F$48="S275",275,IF(head!F$48="S355",355,IF(head!F$48="S420",420,460))))*AN24*J24/1000</f>
        <v>1108.8678515017732</v>
      </c>
      <c r="AP24" s="44" t="str">
        <f t="shared" si="0"/>
        <v>CF CHS 323,9 x 6,3</v>
      </c>
      <c r="AQ24" s="2"/>
    </row>
    <row r="25" spans="1:43" ht="13.5" customHeight="1">
      <c r="A25" s="9" t="s">
        <v>461</v>
      </c>
      <c r="B25" s="30">
        <f t="shared" si="11"/>
        <v>1370.775370142703</v>
      </c>
      <c r="C25" s="11">
        <v>323.89999999999998</v>
      </c>
      <c r="D25" s="11"/>
      <c r="E25" s="215" t="s">
        <v>297</v>
      </c>
      <c r="F25" s="11"/>
      <c r="G25" s="11"/>
      <c r="H25" s="33">
        <v>49.344706783410857</v>
      </c>
      <c r="I25" s="12">
        <v>50.287599269718072</v>
      </c>
      <c r="J25" s="12">
        <v>6285.9499087147597</v>
      </c>
      <c r="K25" s="12">
        <v>1.0175618604977339</v>
      </c>
      <c r="L25" s="47">
        <v>79288968.50199458</v>
      </c>
      <c r="M25" s="13">
        <v>489589.18494593754</v>
      </c>
      <c r="N25" s="13">
        <v>635562.83700000064</v>
      </c>
      <c r="O25" s="48">
        <v>112.31064620061626</v>
      </c>
      <c r="P25" s="13">
        <v>79288968.50199458</v>
      </c>
      <c r="Q25" s="13">
        <v>489589.18494593754</v>
      </c>
      <c r="R25" s="13">
        <v>635562.83700000064</v>
      </c>
      <c r="S25" s="12">
        <v>112.31064620061626</v>
      </c>
      <c r="T25" s="47">
        <v>158577937.00398916</v>
      </c>
      <c r="U25" s="34"/>
      <c r="V25" s="117">
        <v>2</v>
      </c>
      <c r="W25" s="118">
        <v>2</v>
      </c>
      <c r="X25" s="118">
        <v>3</v>
      </c>
      <c r="Y25" s="118">
        <v>4</v>
      </c>
      <c r="Z25" s="118">
        <v>4</v>
      </c>
      <c r="AA25" s="119">
        <v>3</v>
      </c>
      <c r="AB25" s="118">
        <v>3</v>
      </c>
      <c r="AC25" s="118">
        <v>4</v>
      </c>
      <c r="AD25" s="118">
        <v>4</v>
      </c>
      <c r="AE25" s="120">
        <v>4</v>
      </c>
      <c r="AF25" s="125">
        <f t="shared" si="12"/>
        <v>161.87877333973012</v>
      </c>
      <c r="AG25" s="123"/>
      <c r="AH25" s="126"/>
      <c r="AI25" s="124"/>
      <c r="AJ25" s="59" t="s">
        <v>58</v>
      </c>
      <c r="AK25" s="59">
        <f t="shared" si="13"/>
        <v>0.49</v>
      </c>
      <c r="AL25" s="14">
        <f>IF(head!F$48="S235",235,IF(head!F$48="S275",275,IF(head!F$48="S355",355,IF(head!F$48="S420",420,460))))^0.5*head!$I$40*1000/(S25*3.1416*210000^0.5)</f>
        <v>0.34131468194041509</v>
      </c>
      <c r="AM25" s="14">
        <f t="shared" si="14"/>
        <v>0.59286995312944502</v>
      </c>
      <c r="AN25" s="14">
        <f t="shared" si="15"/>
        <v>0.92795627807523484</v>
      </c>
      <c r="AO25" s="15">
        <f>IF(head!F$48="S235",235,IF(head!F$48="S275",275,IF(head!F$48="S355",355,IF(head!F$48="S420",420,460))))*AN25*J25/1000</f>
        <v>1370.775370142703</v>
      </c>
      <c r="AP25" s="44" t="str">
        <f t="shared" si="0"/>
        <v>CF CHS 323,9 x 7,1</v>
      </c>
      <c r="AQ25" s="2"/>
    </row>
    <row r="26" spans="1:43" ht="13.5" customHeight="1">
      <c r="A26" s="9" t="s">
        <v>462</v>
      </c>
      <c r="B26" s="30">
        <f t="shared" si="11"/>
        <v>1540.2280195583962</v>
      </c>
      <c r="C26" s="11">
        <v>323.89999999999998</v>
      </c>
      <c r="D26" s="11"/>
      <c r="E26" s="215" t="s">
        <v>299</v>
      </c>
      <c r="F26" s="11"/>
      <c r="G26" s="11"/>
      <c r="H26" s="33">
        <v>55.470623962351603</v>
      </c>
      <c r="I26" s="12">
        <v>56.530572190931572</v>
      </c>
      <c r="J26" s="12">
        <v>7066.3215238664461</v>
      </c>
      <c r="K26" s="12">
        <v>1.0175618604977339</v>
      </c>
      <c r="L26" s="47">
        <v>88693508.745433539</v>
      </c>
      <c r="M26" s="13">
        <v>547659.82553524873</v>
      </c>
      <c r="N26" s="13">
        <v>712691.2076666659</v>
      </c>
      <c r="O26" s="48">
        <v>112.03383975388866</v>
      </c>
      <c r="P26" s="13">
        <v>88693508.745433539</v>
      </c>
      <c r="Q26" s="13">
        <v>547659.82553524873</v>
      </c>
      <c r="R26" s="13">
        <v>712691.2076666659</v>
      </c>
      <c r="S26" s="12">
        <v>112.03383975388866</v>
      </c>
      <c r="T26" s="47">
        <v>177387017.49086708</v>
      </c>
      <c r="U26" s="34"/>
      <c r="V26" s="117">
        <v>1</v>
      </c>
      <c r="W26" s="118">
        <v>2</v>
      </c>
      <c r="X26" s="118">
        <v>2</v>
      </c>
      <c r="Y26" s="118">
        <v>3</v>
      </c>
      <c r="Z26" s="118">
        <v>3</v>
      </c>
      <c r="AA26" s="119">
        <v>2</v>
      </c>
      <c r="AB26" s="118">
        <v>3</v>
      </c>
      <c r="AC26" s="118">
        <v>4</v>
      </c>
      <c r="AD26" s="118">
        <v>4</v>
      </c>
      <c r="AE26" s="120">
        <v>4</v>
      </c>
      <c r="AF26" s="125">
        <f t="shared" si="12"/>
        <v>144.00163607910093</v>
      </c>
      <c r="AG26" s="123"/>
      <c r="AH26" s="126"/>
      <c r="AI26" s="124"/>
      <c r="AJ26" s="59" t="s">
        <v>58</v>
      </c>
      <c r="AK26" s="59">
        <f t="shared" si="13"/>
        <v>0.49</v>
      </c>
      <c r="AL26" s="14">
        <f>IF(head!F$48="S235",235,IF(head!F$48="S275",275,IF(head!F$48="S355",355,IF(head!F$48="S420",420,460))))^0.5*head!$I$40*1000/(S26*3.1416*210000^0.5)</f>
        <v>0.34215798164817696</v>
      </c>
      <c r="AM26" s="14">
        <f t="shared" si="14"/>
        <v>0.59336474770658043</v>
      </c>
      <c r="AN26" s="14">
        <f t="shared" si="15"/>
        <v>0.92752102536209924</v>
      </c>
      <c r="AO26" s="15">
        <f>IF(head!F$48="S235",235,IF(head!F$48="S275",275,IF(head!F$48="S355",355,IF(head!F$48="S420",420,460))))*AN26*J26/1000</f>
        <v>1540.2280195583962</v>
      </c>
      <c r="AP26" s="44" t="str">
        <f t="shared" si="0"/>
        <v>CF CHS 323,9 x 8</v>
      </c>
      <c r="AQ26" s="2"/>
    </row>
    <row r="27" spans="1:43" ht="13.5" customHeight="1">
      <c r="A27" s="9" t="s">
        <v>463</v>
      </c>
      <c r="B27" s="30">
        <f t="shared" si="11"/>
        <v>1729.6218421754197</v>
      </c>
      <c r="C27" s="11">
        <v>323.89999999999998</v>
      </c>
      <c r="D27" s="11"/>
      <c r="E27" s="215" t="s">
        <v>301</v>
      </c>
      <c r="F27" s="11"/>
      <c r="G27" s="11"/>
      <c r="H27" s="33">
        <v>62.324548690094197</v>
      </c>
      <c r="I27" s="12">
        <v>63.515463633217017</v>
      </c>
      <c r="J27" s="12">
        <v>7939.4329541521274</v>
      </c>
      <c r="K27" s="12">
        <v>1.0175618604977339</v>
      </c>
      <c r="L27" s="47">
        <v>99100806.001313493</v>
      </c>
      <c r="M27" s="13">
        <v>611922.23526590609</v>
      </c>
      <c r="N27" s="13">
        <v>798513.14666666649</v>
      </c>
      <c r="O27" s="48">
        <v>111.72332455669229</v>
      </c>
      <c r="P27" s="13">
        <v>99100806.001313493</v>
      </c>
      <c r="Q27" s="13">
        <v>611922.23526590609</v>
      </c>
      <c r="R27" s="13">
        <v>798513.14666666649</v>
      </c>
      <c r="S27" s="12">
        <v>111.72332455669229</v>
      </c>
      <c r="T27" s="47">
        <v>198201612.00262699</v>
      </c>
      <c r="U27" s="34"/>
      <c r="V27" s="117">
        <v>1</v>
      </c>
      <c r="W27" s="118">
        <v>1</v>
      </c>
      <c r="X27" s="118">
        <v>2</v>
      </c>
      <c r="Y27" s="118">
        <v>3</v>
      </c>
      <c r="Z27" s="118">
        <v>3</v>
      </c>
      <c r="AA27" s="119">
        <v>2</v>
      </c>
      <c r="AB27" s="118">
        <v>2</v>
      </c>
      <c r="AC27" s="118">
        <v>3</v>
      </c>
      <c r="AD27" s="118">
        <v>4</v>
      </c>
      <c r="AE27" s="120">
        <v>4</v>
      </c>
      <c r="AF27" s="125">
        <f t="shared" si="12"/>
        <v>128.16555872111422</v>
      </c>
      <c r="AG27" s="123"/>
      <c r="AH27" s="126"/>
      <c r="AI27" s="124"/>
      <c r="AJ27" s="59" t="s">
        <v>58</v>
      </c>
      <c r="AK27" s="59">
        <f t="shared" si="13"/>
        <v>0.49</v>
      </c>
      <c r="AL27" s="14">
        <f>IF(head!F$48="S235",235,IF(head!F$48="S275",275,IF(head!F$48="S355",355,IF(head!F$48="S420",420,460))))^0.5*head!$I$40*1000/(S27*3.1416*210000^0.5)</f>
        <v>0.34310894917053958</v>
      </c>
      <c r="AM27" s="14">
        <f t="shared" si="14"/>
        <v>0.59392356804723812</v>
      </c>
      <c r="AN27" s="14">
        <f t="shared" si="15"/>
        <v>0.92703005213718337</v>
      </c>
      <c r="AO27" s="15">
        <f>IF(head!F$48="S235",235,IF(head!F$48="S275",275,IF(head!F$48="S355",355,IF(head!F$48="S420",420,460))))*AN27*J27/1000</f>
        <v>1729.6218421754197</v>
      </c>
      <c r="AP27" s="44" t="str">
        <f t="shared" si="0"/>
        <v>CF CHS 355,6 x 8</v>
      </c>
      <c r="AQ27" s="2"/>
    </row>
    <row r="28" spans="1:43" ht="13.5" customHeight="1">
      <c r="A28" s="9" t="s">
        <v>471</v>
      </c>
      <c r="B28" s="30">
        <f t="shared" si="11"/>
        <v>1936.1783867008369</v>
      </c>
      <c r="C28" s="11">
        <v>355.6</v>
      </c>
      <c r="D28" s="11"/>
      <c r="E28" s="215" t="s">
        <v>301</v>
      </c>
      <c r="F28" s="11"/>
      <c r="G28" s="11"/>
      <c r="H28" s="33">
        <v>68.578705681154574</v>
      </c>
      <c r="I28" s="12">
        <v>69.889126808819952</v>
      </c>
      <c r="J28" s="12">
        <v>8736.1408511024947</v>
      </c>
      <c r="K28" s="12">
        <v>1.1171503476165305</v>
      </c>
      <c r="L28" s="47">
        <v>132013746.35199709</v>
      </c>
      <c r="M28" s="13">
        <v>742484.5126659004</v>
      </c>
      <c r="N28" s="13">
        <v>966776.7466666674</v>
      </c>
      <c r="O28" s="48">
        <v>122.9277023294587</v>
      </c>
      <c r="P28" s="13">
        <v>132013746.35199709</v>
      </c>
      <c r="Q28" s="13">
        <v>742484.5126659004</v>
      </c>
      <c r="R28" s="13">
        <v>966776.7466666674</v>
      </c>
      <c r="S28" s="12">
        <v>122.9277023294587</v>
      </c>
      <c r="T28" s="47">
        <v>264027492.70399418</v>
      </c>
      <c r="U28" s="34"/>
      <c r="V28" s="117">
        <v>1</v>
      </c>
      <c r="W28" s="118">
        <v>2</v>
      </c>
      <c r="X28" s="118">
        <v>2</v>
      </c>
      <c r="Y28" s="118">
        <v>3</v>
      </c>
      <c r="Z28" s="118">
        <v>3</v>
      </c>
      <c r="AA28" s="119">
        <v>2</v>
      </c>
      <c r="AB28" s="118">
        <v>3</v>
      </c>
      <c r="AC28" s="118">
        <v>4</v>
      </c>
      <c r="AD28" s="118">
        <v>4</v>
      </c>
      <c r="AE28" s="120">
        <v>4</v>
      </c>
      <c r="AF28" s="125">
        <f t="shared" si="12"/>
        <v>127.87686996547761</v>
      </c>
      <c r="AG28" s="123"/>
      <c r="AH28" s="126"/>
      <c r="AI28" s="124"/>
      <c r="AJ28" s="59" t="s">
        <v>58</v>
      </c>
      <c r="AK28" s="59">
        <f t="shared" si="13"/>
        <v>0.49</v>
      </c>
      <c r="AL28" s="14">
        <f>IF(head!F$48="S235",235,IF(head!F$48="S275",275,IF(head!F$48="S355",355,IF(head!F$48="S420",420,460))))^0.5*head!$I$40*1000/(S28*3.1416*210000^0.5)</f>
        <v>0.31183591460734189</v>
      </c>
      <c r="AM28" s="14">
        <f t="shared" si="14"/>
        <v>0.5760206178982975</v>
      </c>
      <c r="AN28" s="14">
        <f t="shared" si="15"/>
        <v>0.94310028937372836</v>
      </c>
      <c r="AO28" s="15">
        <f>IF(head!F$48="S235",235,IF(head!F$48="S275",275,IF(head!F$48="S355",355,IF(head!F$48="S420",420,460))))*AN28*J28/1000</f>
        <v>1936.1783867008369</v>
      </c>
      <c r="AP28" s="44" t="str">
        <f t="shared" si="0"/>
        <v>CF CHS 406,4 x 8</v>
      </c>
      <c r="AQ28" s="2"/>
    </row>
    <row r="29" spans="1:43" ht="13.5" customHeight="1">
      <c r="A29" s="9" t="s">
        <v>479</v>
      </c>
      <c r="B29" s="30">
        <f t="shared" si="11"/>
        <v>2266.8044365112391</v>
      </c>
      <c r="C29" s="11">
        <v>406.4</v>
      </c>
      <c r="D29" s="11"/>
      <c r="E29" s="215" t="s">
        <v>301</v>
      </c>
      <c r="F29" s="11"/>
      <c r="G29" s="11"/>
      <c r="H29" s="33">
        <v>78.601140228342985</v>
      </c>
      <c r="I29" s="12">
        <v>80.103072844171194</v>
      </c>
      <c r="J29" s="12">
        <v>10012.884105521402</v>
      </c>
      <c r="K29" s="12">
        <v>1.2767432544188919</v>
      </c>
      <c r="L29" s="47">
        <v>198738927.8493025</v>
      </c>
      <c r="M29" s="13">
        <v>978045.90477018955</v>
      </c>
      <c r="N29" s="13">
        <v>1269951.1466666684</v>
      </c>
      <c r="O29" s="48">
        <v>140.8840658129939</v>
      </c>
      <c r="P29" s="13">
        <v>198738927.8493025</v>
      </c>
      <c r="Q29" s="13">
        <v>978045.90477018955</v>
      </c>
      <c r="R29" s="13">
        <v>1269951.1466666684</v>
      </c>
      <c r="S29" s="12">
        <v>140.8840658129939</v>
      </c>
      <c r="T29" s="47">
        <v>397477855.698605</v>
      </c>
      <c r="U29" s="34"/>
      <c r="V29" s="117">
        <v>2</v>
      </c>
      <c r="W29" s="118">
        <v>2</v>
      </c>
      <c r="X29" s="118">
        <v>3</v>
      </c>
      <c r="Y29" s="118">
        <v>4</v>
      </c>
      <c r="Z29" s="118">
        <v>4</v>
      </c>
      <c r="AA29" s="119">
        <v>3</v>
      </c>
      <c r="AB29" s="118">
        <v>3</v>
      </c>
      <c r="AC29" s="118">
        <v>4</v>
      </c>
      <c r="AD29" s="118">
        <v>4</v>
      </c>
      <c r="AE29" s="120">
        <v>4</v>
      </c>
      <c r="AF29" s="125">
        <f t="shared" si="12"/>
        <v>127.51004016064239</v>
      </c>
      <c r="AG29" s="123"/>
      <c r="AH29" s="126"/>
      <c r="AI29" s="124"/>
      <c r="AJ29" s="59" t="s">
        <v>58</v>
      </c>
      <c r="AK29" s="59">
        <f t="shared" si="13"/>
        <v>0.49</v>
      </c>
      <c r="AL29" s="14">
        <f>IF(head!F$48="S235",235,IF(head!F$48="S275",275,IF(head!F$48="S355",355,IF(head!F$48="S420",420,460))))^0.5*head!$I$40*1000/(S29*3.1416*210000^0.5)</f>
        <v>0.27209090158832078</v>
      </c>
      <c r="AM29" s="14">
        <f t="shared" si="14"/>
        <v>0.55467900025271122</v>
      </c>
      <c r="AN29" s="14">
        <f t="shared" si="15"/>
        <v>0.96335643396298398</v>
      </c>
      <c r="AO29" s="15">
        <f>IF(head!F$48="S235",235,IF(head!F$48="S275",275,IF(head!F$48="S355",355,IF(head!F$48="S420",420,460))))*AN29*J29/1000</f>
        <v>2266.8044365112391</v>
      </c>
      <c r="AP29" s="44" t="str">
        <f t="shared" si="0"/>
        <v>CF CHS 406,4 x 8,8</v>
      </c>
      <c r="AQ29" s="2"/>
    </row>
    <row r="30" spans="1:43" ht="13.5" customHeight="1">
      <c r="A30" s="9" t="s">
        <v>480</v>
      </c>
      <c r="B30" s="30">
        <f t="shared" si="11"/>
        <v>2487.7747199610471</v>
      </c>
      <c r="C30" s="11">
        <v>406.4</v>
      </c>
      <c r="D30" s="11"/>
      <c r="E30" s="215" t="s">
        <v>303</v>
      </c>
      <c r="F30" s="11"/>
      <c r="G30" s="11"/>
      <c r="H30" s="33">
        <v>86.287637274769324</v>
      </c>
      <c r="I30" s="12">
        <v>87.93644563033817</v>
      </c>
      <c r="J30" s="12">
        <v>10992.05570379227</v>
      </c>
      <c r="K30" s="12">
        <v>1.2767432544188919</v>
      </c>
      <c r="L30" s="47">
        <v>217317338.08625463</v>
      </c>
      <c r="M30" s="13">
        <v>1069475.0890071588</v>
      </c>
      <c r="N30" s="13">
        <v>1391381.8453333355</v>
      </c>
      <c r="O30" s="48">
        <v>140.60725443589314</v>
      </c>
      <c r="P30" s="13">
        <v>217317338.08625463</v>
      </c>
      <c r="Q30" s="13">
        <v>1069475.0890071588</v>
      </c>
      <c r="R30" s="13">
        <v>1391381.8453333355</v>
      </c>
      <c r="S30" s="12">
        <v>140.60725443589314</v>
      </c>
      <c r="T30" s="47">
        <v>434634676.17250925</v>
      </c>
      <c r="U30" s="34"/>
      <c r="V30" s="117">
        <v>1</v>
      </c>
      <c r="W30" s="118">
        <v>2</v>
      </c>
      <c r="X30" s="118">
        <v>2</v>
      </c>
      <c r="Y30" s="118">
        <v>3</v>
      </c>
      <c r="Z30" s="118">
        <v>4</v>
      </c>
      <c r="AA30" s="119">
        <v>2</v>
      </c>
      <c r="AB30" s="118">
        <v>3</v>
      </c>
      <c r="AC30" s="118">
        <v>4</v>
      </c>
      <c r="AD30" s="118">
        <v>4</v>
      </c>
      <c r="AE30" s="120">
        <v>4</v>
      </c>
      <c r="AF30" s="125">
        <f t="shared" si="12"/>
        <v>116.15145417962303</v>
      </c>
      <c r="AG30" s="123"/>
      <c r="AH30" s="126"/>
      <c r="AI30" s="124"/>
      <c r="AJ30" s="59" t="s">
        <v>58</v>
      </c>
      <c r="AK30" s="59">
        <f t="shared" si="13"/>
        <v>0.49</v>
      </c>
      <c r="AL30" s="14">
        <f>IF(head!F$48="S235",235,IF(head!F$48="S275",275,IF(head!F$48="S355",355,IF(head!F$48="S420",420,460))))^0.5*head!$I$40*1000/(S30*3.1416*210000^0.5)</f>
        <v>0.27262656283472958</v>
      </c>
      <c r="AM30" s="14">
        <f t="shared" si="14"/>
        <v>0.55495612927604809</v>
      </c>
      <c r="AN30" s="14">
        <f t="shared" si="15"/>
        <v>0.96308422094670487</v>
      </c>
      <c r="AO30" s="15">
        <f>IF(head!F$48="S235",235,IF(head!F$48="S275",275,IF(head!F$48="S355",355,IF(head!F$48="S420",420,460))))*AN30*J30/1000</f>
        <v>2487.7747199610471</v>
      </c>
      <c r="AP30" s="44" t="str">
        <f t="shared" si="0"/>
        <v>CF CHS 406,4 x 10</v>
      </c>
      <c r="AQ30" s="2"/>
    </row>
    <row r="31" spans="1:43" ht="13.5" customHeight="1">
      <c r="A31" s="9" t="s">
        <v>481</v>
      </c>
      <c r="B31" s="30">
        <f t="shared" si="11"/>
        <v>2817.2867858564396</v>
      </c>
      <c r="C31" s="11">
        <v>406.4</v>
      </c>
      <c r="D31" s="11"/>
      <c r="E31" s="215">
        <v>10</v>
      </c>
      <c r="F31" s="11"/>
      <c r="G31" s="11"/>
      <c r="H31" s="33">
        <v>97.75819523881502</v>
      </c>
      <c r="I31" s="12">
        <v>99.626186230639505</v>
      </c>
      <c r="J31" s="12">
        <v>12453.27327882994</v>
      </c>
      <c r="K31" s="12">
        <v>1.2767432544188919</v>
      </c>
      <c r="L31" s="47">
        <v>244758127.41491711</v>
      </c>
      <c r="M31" s="13">
        <v>1204518.3435773482</v>
      </c>
      <c r="N31" s="13">
        <v>1571662.9333333336</v>
      </c>
      <c r="O31" s="48">
        <v>140.19315247186648</v>
      </c>
      <c r="P31" s="13">
        <v>244758127.41491711</v>
      </c>
      <c r="Q31" s="13">
        <v>1204518.3435773482</v>
      </c>
      <c r="R31" s="13">
        <v>1571662.9333333336</v>
      </c>
      <c r="S31" s="12">
        <v>140.19315247186648</v>
      </c>
      <c r="T31" s="47">
        <v>489516254.82983422</v>
      </c>
      <c r="U31" s="34"/>
      <c r="V31" s="117">
        <v>1</v>
      </c>
      <c r="W31" s="118">
        <v>1</v>
      </c>
      <c r="X31" s="118">
        <v>2</v>
      </c>
      <c r="Y31" s="118">
        <v>3</v>
      </c>
      <c r="Z31" s="118">
        <v>3</v>
      </c>
      <c r="AA31" s="119">
        <v>2</v>
      </c>
      <c r="AB31" s="118">
        <v>2</v>
      </c>
      <c r="AC31" s="118">
        <v>3</v>
      </c>
      <c r="AD31" s="118">
        <v>4</v>
      </c>
      <c r="AE31" s="120">
        <v>4</v>
      </c>
      <c r="AF31" s="125">
        <f t="shared" si="12"/>
        <v>102.52270433905146</v>
      </c>
      <c r="AG31" s="123"/>
      <c r="AH31" s="126"/>
      <c r="AI31" s="124"/>
      <c r="AJ31" s="59" t="s">
        <v>58</v>
      </c>
      <c r="AK31" s="59">
        <f t="shared" si="13"/>
        <v>0.49</v>
      </c>
      <c r="AL31" s="14">
        <f>IF(head!F$48="S235",235,IF(head!F$48="S275",275,IF(head!F$48="S355",355,IF(head!F$48="S420",420,460))))^0.5*head!$I$40*1000/(S31*3.1416*210000^0.5)</f>
        <v>0.27343184606807686</v>
      </c>
      <c r="AM31" s="14">
        <f t="shared" si="14"/>
        <v>0.55537328950877707</v>
      </c>
      <c r="AN31" s="14">
        <f t="shared" si="15"/>
        <v>0.96267496420235399</v>
      </c>
      <c r="AO31" s="15">
        <f>IF(head!F$48="S235",235,IF(head!F$48="S275",275,IF(head!F$48="S355",355,IF(head!F$48="S420",420,460))))*AN31*J31/1000</f>
        <v>2817.2867858564396</v>
      </c>
      <c r="AP31" s="44" t="str">
        <f t="shared" si="0"/>
        <v>CF CHS 406,4 x 12,5</v>
      </c>
      <c r="AQ31" s="2"/>
    </row>
    <row r="32" spans="1:43" ht="13.5" customHeight="1">
      <c r="A32" s="9" t="s">
        <v>482</v>
      </c>
      <c r="B32" s="30">
        <f t="shared" si="11"/>
        <v>3496.2862609084</v>
      </c>
      <c r="C32" s="11">
        <v>406.4</v>
      </c>
      <c r="D32" s="11"/>
      <c r="E32" s="215" t="s">
        <v>307</v>
      </c>
      <c r="F32" s="11"/>
      <c r="G32" s="11"/>
      <c r="H32" s="33">
        <v>121.42707210068504</v>
      </c>
      <c r="I32" s="12">
        <v>123.74733462490195</v>
      </c>
      <c r="J32" s="12">
        <v>15468.416828112744</v>
      </c>
      <c r="K32" s="12">
        <v>1.2767432544188919</v>
      </c>
      <c r="L32" s="47">
        <v>300306667.28705204</v>
      </c>
      <c r="M32" s="13">
        <v>1477887.1421606892</v>
      </c>
      <c r="N32" s="13">
        <v>1940116.1666666667</v>
      </c>
      <c r="O32" s="48">
        <v>139.33478567823616</v>
      </c>
      <c r="P32" s="13">
        <v>300306667.28705204</v>
      </c>
      <c r="Q32" s="13">
        <v>1477887.1421606892</v>
      </c>
      <c r="R32" s="13">
        <v>1940116.1666666667</v>
      </c>
      <c r="S32" s="12">
        <v>139.33478567823616</v>
      </c>
      <c r="T32" s="47">
        <v>600613334.57410407</v>
      </c>
      <c r="U32" s="34"/>
      <c r="V32" s="117">
        <v>1</v>
      </c>
      <c r="W32" s="118">
        <v>1</v>
      </c>
      <c r="X32" s="118">
        <v>1</v>
      </c>
      <c r="Y32" s="118">
        <v>2</v>
      </c>
      <c r="Z32" s="118">
        <v>2</v>
      </c>
      <c r="AA32" s="119">
        <v>1</v>
      </c>
      <c r="AB32" s="118">
        <v>2</v>
      </c>
      <c r="AC32" s="118">
        <v>2</v>
      </c>
      <c r="AD32" s="118">
        <v>3</v>
      </c>
      <c r="AE32" s="120">
        <v>3</v>
      </c>
      <c r="AF32" s="125">
        <f t="shared" si="12"/>
        <v>82.538715410002538</v>
      </c>
      <c r="AG32" s="123"/>
      <c r="AH32" s="126"/>
      <c r="AI32" s="124"/>
      <c r="AJ32" s="59" t="s">
        <v>58</v>
      </c>
      <c r="AK32" s="59">
        <f t="shared" si="13"/>
        <v>0.49</v>
      </c>
      <c r="AL32" s="14">
        <f>IF(head!F$48="S235",235,IF(head!F$48="S275",275,IF(head!F$48="S355",355,IF(head!F$48="S420",420,460))))^0.5*head!$I$40*1000/(S32*3.1416*210000^0.5)</f>
        <v>0.27511631284242483</v>
      </c>
      <c r="AM32" s="14">
        <f t="shared" si="14"/>
        <v>0.5562479894423995</v>
      </c>
      <c r="AN32" s="14">
        <f t="shared" si="15"/>
        <v>0.96181878478776139</v>
      </c>
      <c r="AO32" s="15">
        <f>IF(head!F$48="S235",235,IF(head!F$48="S275",275,IF(head!F$48="S355",355,IF(head!F$48="S420",420,460))))*AN32*J32/1000</f>
        <v>3496.2862609084</v>
      </c>
      <c r="AP32" s="44" t="str">
        <f t="shared" si="0"/>
        <v>CF CHS 508 x 10</v>
      </c>
      <c r="AQ32" s="2"/>
    </row>
    <row r="33" spans="1:42">
      <c r="A33" s="9" t="s">
        <v>487</v>
      </c>
      <c r="B33" s="30">
        <f t="shared" si="11"/>
        <v>3643.5000301947584</v>
      </c>
      <c r="C33" s="11">
        <v>508</v>
      </c>
      <c r="D33" s="11"/>
      <c r="E33" s="215">
        <v>10</v>
      </c>
      <c r="F33" s="11"/>
      <c r="G33" s="11"/>
      <c r="H33" s="33">
        <v>122.81428160678577</v>
      </c>
      <c r="I33" s="12">
        <v>125.16105131901735</v>
      </c>
      <c r="J33" s="12">
        <v>15645.131414877169</v>
      </c>
      <c r="K33" s="12">
        <v>1.5959290680236149</v>
      </c>
      <c r="L33" s="47">
        <v>485202460.56958568</v>
      </c>
      <c r="M33" s="13">
        <v>1910245.9077542743</v>
      </c>
      <c r="N33" s="13">
        <v>2480373.3333333335</v>
      </c>
      <c r="O33" s="48">
        <v>176.10508226624239</v>
      </c>
      <c r="P33" s="13">
        <v>485202460.56958568</v>
      </c>
      <c r="Q33" s="13">
        <v>1910245.9077542743</v>
      </c>
      <c r="R33" s="13">
        <v>2480373.3333333335</v>
      </c>
      <c r="S33" s="12">
        <v>176.10508226624239</v>
      </c>
      <c r="T33" s="47">
        <v>970404921.13917136</v>
      </c>
      <c r="U33" s="34"/>
      <c r="V33" s="117">
        <v>2</v>
      </c>
      <c r="W33" s="118">
        <v>2</v>
      </c>
      <c r="X33" s="118">
        <v>3</v>
      </c>
      <c r="Y33" s="118">
        <v>4</v>
      </c>
      <c r="Z33" s="118">
        <v>4</v>
      </c>
      <c r="AA33" s="119">
        <v>3</v>
      </c>
      <c r="AB33" s="118">
        <v>3</v>
      </c>
      <c r="AC33" s="118">
        <v>4</v>
      </c>
      <c r="AD33" s="118">
        <v>4</v>
      </c>
      <c r="AE33" s="120">
        <v>4</v>
      </c>
      <c r="AF33" s="125">
        <f t="shared" si="12"/>
        <v>102.00803212851406</v>
      </c>
      <c r="AG33" s="123"/>
      <c r="AH33" s="126"/>
      <c r="AI33" s="124"/>
      <c r="AJ33" s="59" t="s">
        <v>58</v>
      </c>
      <c r="AK33" s="59">
        <f t="shared" si="13"/>
        <v>0.49</v>
      </c>
      <c r="AL33" s="14">
        <f>IF(head!F$48="S235",235,IF(head!F$48="S275",275,IF(head!F$48="S355",355,IF(head!F$48="S420",420,460))))^0.5*head!$I$40*1000/(S33*3.1416*210000^0.5)</f>
        <v>0.21767272127065657</v>
      </c>
      <c r="AM33" s="14">
        <f t="shared" si="14"/>
        <v>0.52802052350399731</v>
      </c>
      <c r="AN33" s="14">
        <f t="shared" si="15"/>
        <v>0.99099553953852126</v>
      </c>
      <c r="AO33" s="15">
        <f>IF(head!F$48="S235",235,IF(head!F$48="S275",275,IF(head!F$48="S355",355,IF(head!F$48="S420",420,460))))*AN33*J33/1000</f>
        <v>3643.5000301947584</v>
      </c>
      <c r="AP33" s="44" t="str">
        <f t="shared" si="0"/>
        <v>CF CHS 508 x 12,5</v>
      </c>
    </row>
    <row r="34" spans="1:42">
      <c r="A34" s="9" t="s">
        <v>488</v>
      </c>
      <c r="B34" s="30">
        <f t="shared" si="11"/>
        <v>4529.0163500572116</v>
      </c>
      <c r="C34" s="11">
        <v>508</v>
      </c>
      <c r="D34" s="11"/>
      <c r="E34" s="215" t="s">
        <v>307</v>
      </c>
      <c r="F34" s="11"/>
      <c r="G34" s="11"/>
      <c r="H34" s="33">
        <v>152.74718006064847</v>
      </c>
      <c r="I34" s="12">
        <v>155.66591598537426</v>
      </c>
      <c r="J34" s="12">
        <v>19458.239498171781</v>
      </c>
      <c r="K34" s="12">
        <v>1.5959290680236149</v>
      </c>
      <c r="L34" s="47">
        <v>597554022.00907493</v>
      </c>
      <c r="M34" s="13">
        <v>2352574.8897995078</v>
      </c>
      <c r="N34" s="13">
        <v>3069654.1666666665</v>
      </c>
      <c r="O34" s="48">
        <v>175.24144058983308</v>
      </c>
      <c r="P34" s="13">
        <v>597554022.00907493</v>
      </c>
      <c r="Q34" s="13">
        <v>2352574.8897995078</v>
      </c>
      <c r="R34" s="13">
        <v>3069654.1666666665</v>
      </c>
      <c r="S34" s="12">
        <v>175.24144058983308</v>
      </c>
      <c r="T34" s="47">
        <v>1195108044.0181499</v>
      </c>
      <c r="U34" s="34"/>
      <c r="V34" s="117">
        <v>1</v>
      </c>
      <c r="W34" s="118">
        <v>1</v>
      </c>
      <c r="X34" s="118">
        <v>2</v>
      </c>
      <c r="Y34" s="118">
        <v>3</v>
      </c>
      <c r="Z34" s="118">
        <v>3</v>
      </c>
      <c r="AA34" s="119">
        <v>2</v>
      </c>
      <c r="AB34" s="118">
        <v>2</v>
      </c>
      <c r="AC34" s="118">
        <v>3</v>
      </c>
      <c r="AD34" s="118">
        <v>4</v>
      </c>
      <c r="AE34" s="120">
        <v>4</v>
      </c>
      <c r="AF34" s="125">
        <f t="shared" si="12"/>
        <v>82.018163471241166</v>
      </c>
      <c r="AG34" s="123"/>
      <c r="AH34" s="126"/>
      <c r="AI34" s="124"/>
      <c r="AJ34" s="59" t="s">
        <v>58</v>
      </c>
      <c r="AK34" s="59">
        <f t="shared" si="13"/>
        <v>0.49</v>
      </c>
      <c r="AL34" s="14">
        <f>IF(head!F$48="S235",235,IF(head!F$48="S275",275,IF(head!F$48="S355",355,IF(head!F$48="S420",420,460))))^0.5*head!$I$40*1000/(S34*3.1416*210000^0.5)</f>
        <v>0.21874547685446152</v>
      </c>
      <c r="AM34" s="14">
        <f t="shared" si="14"/>
        <v>0.52851743365148596</v>
      </c>
      <c r="AN34" s="14">
        <f t="shared" si="15"/>
        <v>0.99044982985507057</v>
      </c>
      <c r="AO34" s="15">
        <f>IF(head!F$48="S235",235,IF(head!F$48="S275",275,IF(head!F$48="S355",355,IF(head!F$48="S420",420,460))))*AN34*J34/1000</f>
        <v>4529.0163500572116</v>
      </c>
      <c r="AP34" s="44" t="str">
        <f>A35</f>
        <v>CF CHS 508 x 14,2</v>
      </c>
    </row>
    <row r="35" spans="1:42">
      <c r="A35" s="9" t="s">
        <v>489</v>
      </c>
      <c r="B35" s="30">
        <f t="shared" si="11"/>
        <v>5125.3829550225346</v>
      </c>
      <c r="C35" s="11">
        <v>508</v>
      </c>
      <c r="D35" s="11"/>
      <c r="E35" s="215" t="s">
        <v>309</v>
      </c>
      <c r="F35" s="11"/>
      <c r="G35" s="11"/>
      <c r="H35" s="33">
        <v>172.92546788263385</v>
      </c>
      <c r="I35" s="12">
        <v>176.22977618612367</v>
      </c>
      <c r="J35" s="12">
        <v>22028.722023265462</v>
      </c>
      <c r="K35" s="12">
        <v>1.5959290680236149</v>
      </c>
      <c r="L35" s="47">
        <v>671986385.60693324</v>
      </c>
      <c r="M35" s="13">
        <v>2645615.6913658786</v>
      </c>
      <c r="N35" s="13">
        <v>3463460.277333329</v>
      </c>
      <c r="O35" s="48">
        <v>174.65683496502507</v>
      </c>
      <c r="P35" s="13">
        <v>671986385.60693324</v>
      </c>
      <c r="Q35" s="13">
        <v>2645615.6913658786</v>
      </c>
      <c r="R35" s="13">
        <v>3463460.277333329</v>
      </c>
      <c r="S35" s="12">
        <v>174.65683496502507</v>
      </c>
      <c r="T35" s="47">
        <v>1343972771.2138665</v>
      </c>
      <c r="U35" s="34"/>
      <c r="V35" s="117">
        <v>1</v>
      </c>
      <c r="W35" s="118">
        <v>1</v>
      </c>
      <c r="X35" s="118">
        <v>2</v>
      </c>
      <c r="Y35" s="118">
        <v>2</v>
      </c>
      <c r="Z35" s="118">
        <v>3</v>
      </c>
      <c r="AA35" s="119">
        <v>1</v>
      </c>
      <c r="AB35" s="118">
        <v>2</v>
      </c>
      <c r="AC35" s="118">
        <v>3</v>
      </c>
      <c r="AD35" s="118">
        <v>3</v>
      </c>
      <c r="AE35" s="120">
        <v>4</v>
      </c>
      <c r="AF35" s="125">
        <f t="shared" si="12"/>
        <v>72.447646592393653</v>
      </c>
      <c r="AG35" s="123"/>
      <c r="AH35" s="126"/>
      <c r="AI35" s="124"/>
      <c r="AJ35" s="59" t="s">
        <v>58</v>
      </c>
      <c r="AK35" s="59">
        <f t="shared" si="13"/>
        <v>0.49</v>
      </c>
      <c r="AL35" s="14">
        <f>IF(head!F$48="S235",235,IF(head!F$48="S275",275,IF(head!F$48="S355",355,IF(head!F$48="S420",420,460))))^0.5*head!$I$40*1000/(S35*3.1416*210000^0.5)</f>
        <v>0.21947765453417295</v>
      </c>
      <c r="AM35" s="14">
        <f t="shared" si="14"/>
        <v>0.5288572457807833</v>
      </c>
      <c r="AN35" s="14">
        <f t="shared" si="15"/>
        <v>0.99007741852222908</v>
      </c>
      <c r="AO35" s="15">
        <f>IF(head!F$48="S235",235,IF(head!F$48="S275",275,IF(head!F$48="S355",355,IF(head!F$48="S420",420,460))))*AN35*J35/1000</f>
        <v>5125.3829550225346</v>
      </c>
      <c r="AP35" s="44" t="str">
        <f>A36</f>
        <v>CF CHS 508 x 16</v>
      </c>
    </row>
    <row r="36" spans="1:42">
      <c r="A36" s="9" t="s">
        <v>490</v>
      </c>
      <c r="B36" s="30">
        <f t="shared" si="11"/>
        <v>5751.7297143822079</v>
      </c>
      <c r="C36" s="11">
        <v>508</v>
      </c>
      <c r="D36" s="11"/>
      <c r="E36" s="215" t="s">
        <v>311</v>
      </c>
      <c r="F36" s="11"/>
      <c r="G36" s="11"/>
      <c r="H36" s="33">
        <v>194.13534634711195</v>
      </c>
      <c r="I36" s="12">
        <v>197.84493895247078</v>
      </c>
      <c r="J36" s="12">
        <v>24730.617369058851</v>
      </c>
      <c r="K36" s="12">
        <v>1.5959290680236149</v>
      </c>
      <c r="L36" s="47">
        <v>749090400.10879266</v>
      </c>
      <c r="M36" s="13">
        <v>2949174.8035779237</v>
      </c>
      <c r="N36" s="13">
        <v>3874389.3333333335</v>
      </c>
      <c r="O36" s="48">
        <v>174.0402252354323</v>
      </c>
      <c r="P36" s="13">
        <v>749090400.10879266</v>
      </c>
      <c r="Q36" s="13">
        <v>2949174.8035779237</v>
      </c>
      <c r="R36" s="13">
        <v>3874389.3333333335</v>
      </c>
      <c r="S36" s="12">
        <v>174.0402252354323</v>
      </c>
      <c r="T36" s="47">
        <v>1498180800.2175853</v>
      </c>
      <c r="U36" s="34"/>
      <c r="V36" s="117">
        <v>1</v>
      </c>
      <c r="W36" s="118">
        <v>1</v>
      </c>
      <c r="X36" s="118">
        <v>1</v>
      </c>
      <c r="Y36" s="118">
        <v>2</v>
      </c>
      <c r="Z36" s="118">
        <v>2</v>
      </c>
      <c r="AA36" s="119">
        <v>1</v>
      </c>
      <c r="AB36" s="118">
        <v>2</v>
      </c>
      <c r="AC36" s="118">
        <v>2</v>
      </c>
      <c r="AD36" s="118">
        <v>3</v>
      </c>
      <c r="AE36" s="120">
        <v>3</v>
      </c>
      <c r="AF36" s="125">
        <f t="shared" si="12"/>
        <v>64.532520325203251</v>
      </c>
      <c r="AG36" s="123"/>
      <c r="AH36" s="126"/>
      <c r="AI36" s="124"/>
      <c r="AJ36" s="59" t="s">
        <v>58</v>
      </c>
      <c r="AK36" s="59">
        <f t="shared" si="13"/>
        <v>0.49</v>
      </c>
      <c r="AL36" s="14">
        <f>IF(head!F$48="S235",235,IF(head!F$48="S275",275,IF(head!F$48="S355",355,IF(head!F$48="S420",420,460))))^0.5*head!$I$40*1000/(S36*3.1416*210000^0.5)</f>
        <v>0.22025524521489576</v>
      </c>
      <c r="AM36" s="14">
        <f t="shared" si="14"/>
        <v>0.5292187215999864</v>
      </c>
      <c r="AN36" s="14">
        <f t="shared" si="15"/>
        <v>0.9896819488112607</v>
      </c>
      <c r="AO36" s="15">
        <f>IF(head!F$48="S235",235,IF(head!F$48="S275",275,IF(head!F$48="S355",355,IF(head!F$48="S420",420,460))))*AN36*J36/1000</f>
        <v>5751.7297143822079</v>
      </c>
      <c r="AP36" s="44" t="str">
        <f>A37</f>
        <v>CF CHS 508 x 20</v>
      </c>
    </row>
    <row r="37" spans="1:42">
      <c r="A37" s="9" t="s">
        <v>491</v>
      </c>
      <c r="B37" s="30">
        <f t="shared" si="11"/>
        <v>7124.8473643757761</v>
      </c>
      <c r="C37" s="11">
        <v>508</v>
      </c>
      <c r="D37" s="11"/>
      <c r="E37" s="215" t="s">
        <v>315</v>
      </c>
      <c r="F37" s="11"/>
      <c r="G37" s="11"/>
      <c r="H37" s="33">
        <v>240.69626274743558</v>
      </c>
      <c r="I37" s="12">
        <v>245.29555439229105</v>
      </c>
      <c r="J37" s="12">
        <v>30661.944299036382</v>
      </c>
      <c r="K37" s="12">
        <v>1.5959290680236149</v>
      </c>
      <c r="L37" s="47">
        <v>914277855.1086669</v>
      </c>
      <c r="M37" s="13">
        <v>3599519.1146010505</v>
      </c>
      <c r="N37" s="13">
        <v>4765546.666666667</v>
      </c>
      <c r="O37" s="48">
        <v>172.67889274604468</v>
      </c>
      <c r="P37" s="13">
        <v>914277855.1086669</v>
      </c>
      <c r="Q37" s="13">
        <v>3599519.1146010505</v>
      </c>
      <c r="R37" s="13">
        <v>4765546.666666667</v>
      </c>
      <c r="S37" s="12">
        <v>172.67889274604468</v>
      </c>
      <c r="T37" s="47">
        <v>1828555710.2173338</v>
      </c>
      <c r="U37" s="34"/>
      <c r="V37" s="117">
        <v>1</v>
      </c>
      <c r="W37" s="118">
        <v>1</v>
      </c>
      <c r="X37" s="118">
        <v>1</v>
      </c>
      <c r="Y37" s="118">
        <v>1</v>
      </c>
      <c r="Z37" s="118">
        <v>1</v>
      </c>
      <c r="AA37" s="119">
        <v>1</v>
      </c>
      <c r="AB37" s="118">
        <v>1</v>
      </c>
      <c r="AC37" s="118">
        <v>2</v>
      </c>
      <c r="AD37" s="118">
        <v>2</v>
      </c>
      <c r="AE37" s="120">
        <v>2</v>
      </c>
      <c r="AF37" s="125">
        <f t="shared" si="12"/>
        <v>52.049180327868854</v>
      </c>
      <c r="AG37" s="123"/>
      <c r="AH37" s="129"/>
      <c r="AI37" s="130"/>
      <c r="AJ37" s="59" t="s">
        <v>58</v>
      </c>
      <c r="AK37" s="59">
        <f t="shared" si="13"/>
        <v>0.49</v>
      </c>
      <c r="AL37" s="14">
        <f>IF(head!F$48="S235",235,IF(head!F$48="S275",275,IF(head!F$48="S355",355,IF(head!F$48="S420",420,460))))^0.5*head!$I$40*1000/(S37*3.1416*210000^0.5)</f>
        <v>0.22199165095911164</v>
      </c>
      <c r="AM37" s="14">
        <f t="shared" si="14"/>
        <v>0.53002810103275833</v>
      </c>
      <c r="AN37" s="14">
        <f t="shared" si="15"/>
        <v>0.98879898571299873</v>
      </c>
      <c r="AO37" s="15">
        <f>IF(head!F$48="S235",235,IF(head!F$48="S275",275,IF(head!F$48="S355",355,IF(head!F$48="S420",420,460))))*AN37*J37/1000</f>
        <v>7124.8473643757761</v>
      </c>
      <c r="AP37" s="44" t="s">
        <v>137</v>
      </c>
    </row>
    <row r="38" spans="1:42">
      <c r="A38" s="16" t="s">
        <v>56</v>
      </c>
      <c r="B38" s="31">
        <v>0</v>
      </c>
      <c r="C38" s="17"/>
      <c r="D38" s="17"/>
      <c r="E38" s="216"/>
      <c r="F38" s="17"/>
      <c r="G38" s="17"/>
      <c r="H38" s="35"/>
      <c r="I38" s="18"/>
      <c r="J38" s="18"/>
      <c r="K38" s="18"/>
      <c r="L38" s="49"/>
      <c r="M38" s="19"/>
      <c r="N38" s="19"/>
      <c r="O38" s="50"/>
      <c r="P38" s="19"/>
      <c r="Q38" s="19"/>
      <c r="R38" s="19"/>
      <c r="S38" s="18"/>
      <c r="T38" s="49"/>
      <c r="U38" s="36"/>
      <c r="V38" s="104" t="s">
        <v>56</v>
      </c>
      <c r="W38" s="105" t="s">
        <v>56</v>
      </c>
      <c r="X38" s="105" t="s">
        <v>56</v>
      </c>
      <c r="Y38" s="105" t="s">
        <v>56</v>
      </c>
      <c r="Z38" s="105" t="s">
        <v>56</v>
      </c>
      <c r="AA38" s="106" t="s">
        <v>56</v>
      </c>
      <c r="AB38" s="105" t="s">
        <v>56</v>
      </c>
      <c r="AC38" s="105" t="s">
        <v>56</v>
      </c>
      <c r="AD38" s="105" t="s">
        <v>56</v>
      </c>
      <c r="AE38" s="111" t="s">
        <v>56</v>
      </c>
      <c r="AF38" s="92"/>
      <c r="AG38" s="93"/>
      <c r="AH38" s="94"/>
      <c r="AI38" s="95"/>
      <c r="AJ38" s="60"/>
      <c r="AK38" s="60"/>
      <c r="AL38" s="20" t="s">
        <v>35</v>
      </c>
      <c r="AM38" s="20"/>
      <c r="AN38" s="20"/>
      <c r="AO38" s="21" t="s">
        <v>35</v>
      </c>
      <c r="AP38" s="45" t="str">
        <f t="shared" ref="AP38:AP68" si="16">A39</f>
        <v>CF SHS 20 x 2</v>
      </c>
    </row>
    <row r="39" spans="1:42">
      <c r="A39" s="16" t="s">
        <v>680</v>
      </c>
      <c r="B39" s="31">
        <f t="shared" ref="B39:B57" si="17">AO39</f>
        <v>1.0141764152707393</v>
      </c>
      <c r="C39" s="17">
        <v>20</v>
      </c>
      <c r="D39" s="17">
        <v>20</v>
      </c>
      <c r="E39" s="216">
        <v>2</v>
      </c>
      <c r="F39" s="17"/>
      <c r="G39" s="17"/>
      <c r="H39" s="35">
        <v>1.0495380279681585</v>
      </c>
      <c r="I39" s="18">
        <v>1.0695928947446203</v>
      </c>
      <c r="J39" s="18">
        <v>133.6991118430775</v>
      </c>
      <c r="K39" s="18">
        <v>7.3132741228718351E-2</v>
      </c>
      <c r="L39" s="49">
        <v>6921.6635855661789</v>
      </c>
      <c r="M39" s="19">
        <v>692.16635855661787</v>
      </c>
      <c r="N39" s="19">
        <v>876.86133772513176</v>
      </c>
      <c r="O39" s="50">
        <v>7.1951687261764761</v>
      </c>
      <c r="P39" s="19">
        <v>6921.6635855661789</v>
      </c>
      <c r="Q39" s="19">
        <v>692.16635855661787</v>
      </c>
      <c r="R39" s="19">
        <v>876.86133772513176</v>
      </c>
      <c r="S39" s="18">
        <v>7.1951687261764761</v>
      </c>
      <c r="T39" s="49">
        <v>12179.468176818</v>
      </c>
      <c r="U39" s="36"/>
      <c r="V39" s="104">
        <v>1</v>
      </c>
      <c r="W39" s="105">
        <v>1</v>
      </c>
      <c r="X39" s="105">
        <v>1</v>
      </c>
      <c r="Y39" s="105">
        <v>1</v>
      </c>
      <c r="Z39" s="105">
        <v>1</v>
      </c>
      <c r="AA39" s="106">
        <v>1</v>
      </c>
      <c r="AB39" s="105">
        <v>1</v>
      </c>
      <c r="AC39" s="105">
        <v>1</v>
      </c>
      <c r="AD39" s="105">
        <v>1</v>
      </c>
      <c r="AE39" s="111">
        <v>1</v>
      </c>
      <c r="AF39" s="92">
        <f t="shared" ref="AF39:AF57" si="18">K39/J39*1000000</f>
        <v>546.99496668724441</v>
      </c>
      <c r="AG39" s="93"/>
      <c r="AH39" s="94"/>
      <c r="AI39" s="95"/>
      <c r="AJ39" s="60" t="s">
        <v>58</v>
      </c>
      <c r="AK39" s="60">
        <f t="shared" ref="AK39:AK57" si="19">IF(AJ39="a0",0.13,IF(AJ39="a",0.21,IF(AJ39="b",0.34,IF(AJ39="c",0.49,0.76))))</f>
        <v>0.49</v>
      </c>
      <c r="AL39" s="20">
        <f>IF(head!F$48="S235",235,IF(head!F$48="S275",275,IF(head!F$48="S355",355,IF(head!F$48="S420",420,460))))^0.5*head!$I$40*1000/(S39*3.1416*210000^0.5)</f>
        <v>5.3276405245407208</v>
      </c>
      <c r="AM39" s="20">
        <f t="shared" ref="AM39:AM57" si="20">0.5*(1+AK39*(AL39-0.2)+AL39^2)</f>
        <v>15.94814870787674</v>
      </c>
      <c r="AN39" s="20">
        <f t="shared" ref="AN39:AN57" si="21">IF(AL39&lt;=0.2,1,1/(AM39+(AM39^2-AL39^2)^0.5))</f>
        <v>3.2278780769810091E-2</v>
      </c>
      <c r="AO39" s="21">
        <f>IF(head!F$48="S235",235,IF(head!F$48="S275",275,IF(head!F$48="S355",355,IF(head!F$48="S420",420,460))))*AN39*J39/1000</f>
        <v>1.0141764152707393</v>
      </c>
      <c r="AP39" s="45" t="str">
        <f t="shared" si="16"/>
        <v>CF SHS 25 x 2</v>
      </c>
    </row>
    <row r="40" spans="1:42">
      <c r="A40" s="16" t="s">
        <v>681</v>
      </c>
      <c r="B40" s="31">
        <f t="shared" si="17"/>
        <v>2.1209360573819049</v>
      </c>
      <c r="C40" s="17">
        <v>25</v>
      </c>
      <c r="D40" s="17">
        <v>25</v>
      </c>
      <c r="E40" s="216">
        <v>2</v>
      </c>
      <c r="F40" s="17"/>
      <c r="G40" s="17"/>
      <c r="H40" s="35">
        <v>1.3635380279681584</v>
      </c>
      <c r="I40" s="18">
        <v>1.3895928947446199</v>
      </c>
      <c r="J40" s="18">
        <v>173.6991118430775</v>
      </c>
      <c r="K40" s="18">
        <v>9.3132741228718341E-2</v>
      </c>
      <c r="L40" s="49">
        <v>14834.923056544403</v>
      </c>
      <c r="M40" s="19">
        <v>1186.7938445235523</v>
      </c>
      <c r="N40" s="19">
        <v>1466.1091173328257</v>
      </c>
      <c r="O40" s="50">
        <v>9.2415294145664095</v>
      </c>
      <c r="P40" s="19">
        <v>14834.923056544403</v>
      </c>
      <c r="Q40" s="19">
        <v>1186.7938445235523</v>
      </c>
      <c r="R40" s="19">
        <v>1466.1091173328257</v>
      </c>
      <c r="S40" s="18">
        <v>9.2415294145664095</v>
      </c>
      <c r="T40" s="49">
        <v>25337.888353317099</v>
      </c>
      <c r="U40" s="36"/>
      <c r="V40" s="104">
        <v>1</v>
      </c>
      <c r="W40" s="105">
        <v>1</v>
      </c>
      <c r="X40" s="105">
        <v>1</v>
      </c>
      <c r="Y40" s="105">
        <v>1</v>
      </c>
      <c r="Z40" s="105">
        <v>1</v>
      </c>
      <c r="AA40" s="106">
        <v>1</v>
      </c>
      <c r="AB40" s="105">
        <v>1</v>
      </c>
      <c r="AC40" s="105">
        <v>1</v>
      </c>
      <c r="AD40" s="105">
        <v>1</v>
      </c>
      <c r="AE40" s="111">
        <v>1</v>
      </c>
      <c r="AF40" s="92">
        <f t="shared" si="18"/>
        <v>536.17281194192822</v>
      </c>
      <c r="AG40" s="93"/>
      <c r="AH40" s="94"/>
      <c r="AI40" s="95"/>
      <c r="AJ40" s="60" t="s">
        <v>58</v>
      </c>
      <c r="AK40" s="60">
        <f t="shared" si="19"/>
        <v>0.49</v>
      </c>
      <c r="AL40" s="20">
        <f>IF(head!F$48="S235",235,IF(head!F$48="S275",275,IF(head!F$48="S355",355,IF(head!F$48="S420",420,460))))^0.5*head!$I$40*1000/(S40*3.1416*210000^0.5)</f>
        <v>4.1479359927227293</v>
      </c>
      <c r="AM40" s="20">
        <f t="shared" si="20"/>
        <v>10.069930818079417</v>
      </c>
      <c r="AN40" s="20">
        <f t="shared" si="21"/>
        <v>5.1959159277682236E-2</v>
      </c>
      <c r="AO40" s="21">
        <f>IF(head!F$48="S235",235,IF(head!F$48="S275",275,IF(head!F$48="S355",355,IF(head!F$48="S420",420,460))))*AN40*J40/1000</f>
        <v>2.1209360573819049</v>
      </c>
      <c r="AP40" s="45" t="str">
        <f t="shared" si="16"/>
        <v>CF SHS 30 x 2</v>
      </c>
    </row>
    <row r="41" spans="1:42">
      <c r="A41" s="16" t="s">
        <v>683</v>
      </c>
      <c r="B41" s="31">
        <f t="shared" si="17"/>
        <v>3.7956033290472631</v>
      </c>
      <c r="C41" s="17">
        <v>30</v>
      </c>
      <c r="D41" s="17">
        <v>30</v>
      </c>
      <c r="E41" s="216">
        <v>2</v>
      </c>
      <c r="F41" s="17"/>
      <c r="G41" s="17"/>
      <c r="H41" s="35">
        <v>1.6775380279681584</v>
      </c>
      <c r="I41" s="18">
        <v>1.70959289474462</v>
      </c>
      <c r="J41" s="18">
        <v>213.6991118430775</v>
      </c>
      <c r="K41" s="18">
        <v>0.11313274122871834</v>
      </c>
      <c r="L41" s="49">
        <v>27219.4214255611</v>
      </c>
      <c r="M41" s="19">
        <v>1814.6280950374066</v>
      </c>
      <c r="N41" s="19">
        <v>2205.3568969405196</v>
      </c>
      <c r="O41" s="50">
        <v>11.285949073007361</v>
      </c>
      <c r="P41" s="19">
        <v>27219.4214255611</v>
      </c>
      <c r="Q41" s="19">
        <v>1814.6280950374066</v>
      </c>
      <c r="R41" s="19">
        <v>2205.3568969405196</v>
      </c>
      <c r="S41" s="18">
        <v>11.285949073007361</v>
      </c>
      <c r="T41" s="49">
        <v>45541.085487758399</v>
      </c>
      <c r="U41" s="36"/>
      <c r="V41" s="104">
        <v>1</v>
      </c>
      <c r="W41" s="105">
        <v>1</v>
      </c>
      <c r="X41" s="105">
        <v>1</v>
      </c>
      <c r="Y41" s="105">
        <v>1</v>
      </c>
      <c r="Z41" s="105">
        <v>1</v>
      </c>
      <c r="AA41" s="106">
        <v>1</v>
      </c>
      <c r="AB41" s="105">
        <v>1</v>
      </c>
      <c r="AC41" s="105">
        <v>1</v>
      </c>
      <c r="AD41" s="105">
        <v>1</v>
      </c>
      <c r="AE41" s="111">
        <v>1</v>
      </c>
      <c r="AF41" s="92">
        <f t="shared" si="18"/>
        <v>529.40201881509665</v>
      </c>
      <c r="AG41" s="93"/>
      <c r="AH41" s="94"/>
      <c r="AI41" s="95"/>
      <c r="AJ41" s="60" t="s">
        <v>58</v>
      </c>
      <c r="AK41" s="60">
        <f t="shared" si="19"/>
        <v>0.49</v>
      </c>
      <c r="AL41" s="20">
        <f>IF(head!F$48="S235",235,IF(head!F$48="S275",275,IF(head!F$48="S355",355,IF(head!F$48="S420",420,460))))^0.5*head!$I$40*1000/(S41*3.1416*210000^0.5)</f>
        <v>3.3965484195004598</v>
      </c>
      <c r="AM41" s="20">
        <f t="shared" si="20"/>
        <v>7.0514249457831486</v>
      </c>
      <c r="AN41" s="20">
        <f t="shared" si="21"/>
        <v>7.5580583319040592E-2</v>
      </c>
      <c r="AO41" s="21">
        <f>IF(head!F$48="S235",235,IF(head!F$48="S275",275,IF(head!F$48="S355",355,IF(head!F$48="S420",420,460))))*AN41*J41/1000</f>
        <v>3.7956033290472631</v>
      </c>
      <c r="AP41" s="45" t="str">
        <f t="shared" si="16"/>
        <v>CF SHS 35 x 2</v>
      </c>
    </row>
    <row r="42" spans="1:42">
      <c r="A42" s="16" t="s">
        <v>686</v>
      </c>
      <c r="B42" s="31">
        <f t="shared" si="17"/>
        <v>6.126197109307963</v>
      </c>
      <c r="C42" s="17">
        <v>35</v>
      </c>
      <c r="D42" s="17">
        <v>35</v>
      </c>
      <c r="E42" s="216">
        <v>2</v>
      </c>
      <c r="F42" s="17"/>
      <c r="G42" s="17"/>
      <c r="H42" s="35">
        <v>1.9915380279681585</v>
      </c>
      <c r="I42" s="18">
        <v>2.0295928947446202</v>
      </c>
      <c r="J42" s="18">
        <v>253.6991118430775</v>
      </c>
      <c r="K42" s="18">
        <v>0.13313274122871835</v>
      </c>
      <c r="L42" s="49">
        <v>45075.158692616256</v>
      </c>
      <c r="M42" s="19">
        <v>2575.7233538637861</v>
      </c>
      <c r="N42" s="19">
        <v>3094.6046765482133</v>
      </c>
      <c r="O42" s="50">
        <v>13.329355740248351</v>
      </c>
      <c r="P42" s="19">
        <v>45075.158692616256</v>
      </c>
      <c r="Q42" s="19">
        <v>2575.7233538637861</v>
      </c>
      <c r="R42" s="19">
        <v>3094.6046765482133</v>
      </c>
      <c r="S42" s="18">
        <v>13.329355740248351</v>
      </c>
      <c r="T42" s="49">
        <v>74288.836846100399</v>
      </c>
      <c r="U42" s="36"/>
      <c r="V42" s="104">
        <v>1</v>
      </c>
      <c r="W42" s="105">
        <v>1</v>
      </c>
      <c r="X42" s="105">
        <v>1</v>
      </c>
      <c r="Y42" s="105">
        <v>1</v>
      </c>
      <c r="Z42" s="105">
        <v>1</v>
      </c>
      <c r="AA42" s="106">
        <v>1</v>
      </c>
      <c r="AB42" s="105">
        <v>1</v>
      </c>
      <c r="AC42" s="105">
        <v>1</v>
      </c>
      <c r="AD42" s="105">
        <v>1</v>
      </c>
      <c r="AE42" s="111">
        <v>1</v>
      </c>
      <c r="AF42" s="92">
        <f t="shared" si="18"/>
        <v>524.76628814950675</v>
      </c>
      <c r="AG42" s="93"/>
      <c r="AH42" s="94"/>
      <c r="AI42" s="95"/>
      <c r="AJ42" s="60" t="s">
        <v>58</v>
      </c>
      <c r="AK42" s="60">
        <f t="shared" si="19"/>
        <v>0.49</v>
      </c>
      <c r="AL42" s="20">
        <f>IF(head!F$48="S235",235,IF(head!F$48="S275",275,IF(head!F$48="S355",355,IF(head!F$48="S420",420,460))))^0.5*head!$I$40*1000/(S42*3.1416*210000^0.5)</f>
        <v>2.8758533595691711</v>
      </c>
      <c r="AM42" s="20">
        <f t="shared" si="20"/>
        <v>5.2908503459670913</v>
      </c>
      <c r="AN42" s="20">
        <f t="shared" si="21"/>
        <v>0.10275528235006279</v>
      </c>
      <c r="AO42" s="21">
        <f>IF(head!F$48="S235",235,IF(head!F$48="S275",275,IF(head!F$48="S355",355,IF(head!F$48="S420",420,460))))*AN42*J42/1000</f>
        <v>6.126197109307963</v>
      </c>
      <c r="AP42" s="45" t="str">
        <f t="shared" si="16"/>
        <v>CF SHS 40 x 2</v>
      </c>
    </row>
    <row r="43" spans="1:42">
      <c r="A43" s="16" t="s">
        <v>204</v>
      </c>
      <c r="B43" s="31">
        <f t="shared" si="17"/>
        <v>9.1843756358793822</v>
      </c>
      <c r="C43" s="17">
        <v>40</v>
      </c>
      <c r="D43" s="17">
        <v>40</v>
      </c>
      <c r="E43" s="216">
        <v>2</v>
      </c>
      <c r="F43" s="17"/>
      <c r="G43" s="17"/>
      <c r="H43" s="35">
        <v>2.3055380279681583</v>
      </c>
      <c r="I43" s="18">
        <v>2.3495928947446201</v>
      </c>
      <c r="J43" s="18">
        <v>293.6991118430775</v>
      </c>
      <c r="K43" s="18">
        <v>0.15313274122871834</v>
      </c>
      <c r="L43" s="49">
        <v>69402.134857709912</v>
      </c>
      <c r="M43" s="19">
        <v>3470.1067428854958</v>
      </c>
      <c r="N43" s="19">
        <v>4133.852456155907</v>
      </c>
      <c r="O43" s="50">
        <v>15.372167156672438</v>
      </c>
      <c r="P43" s="19">
        <v>69402.134857709912</v>
      </c>
      <c r="Q43" s="19">
        <v>3470.1067428854958</v>
      </c>
      <c r="R43" s="19">
        <v>4133.852456155907</v>
      </c>
      <c r="S43" s="18">
        <v>15.372167156672438</v>
      </c>
      <c r="T43" s="49">
        <v>113081.160406166</v>
      </c>
      <c r="U43" s="36"/>
      <c r="V43" s="104">
        <v>1</v>
      </c>
      <c r="W43" s="105">
        <v>1</v>
      </c>
      <c r="X43" s="105">
        <v>1</v>
      </c>
      <c r="Y43" s="105">
        <v>1</v>
      </c>
      <c r="Z43" s="105">
        <v>1</v>
      </c>
      <c r="AA43" s="106">
        <v>1</v>
      </c>
      <c r="AB43" s="105">
        <v>1</v>
      </c>
      <c r="AC43" s="105">
        <v>1</v>
      </c>
      <c r="AD43" s="105">
        <v>1</v>
      </c>
      <c r="AE43" s="111">
        <v>1</v>
      </c>
      <c r="AF43" s="92">
        <f t="shared" si="18"/>
        <v>521.39327309418854</v>
      </c>
      <c r="AG43" s="93"/>
      <c r="AH43" s="94"/>
      <c r="AI43" s="95"/>
      <c r="AJ43" s="60" t="s">
        <v>58</v>
      </c>
      <c r="AK43" s="60">
        <f t="shared" si="19"/>
        <v>0.49</v>
      </c>
      <c r="AL43" s="20">
        <f>IF(head!F$48="S235",235,IF(head!F$48="S275",275,IF(head!F$48="S355",355,IF(head!F$48="S420",420,460))))^0.5*head!$I$40*1000/(S43*3.1416*210000^0.5)</f>
        <v>2.4936804352824713</v>
      </c>
      <c r="AM43" s="20">
        <f t="shared" si="20"/>
        <v>4.1711727632994933</v>
      </c>
      <c r="AN43" s="20">
        <f t="shared" si="21"/>
        <v>0.13306968914247849</v>
      </c>
      <c r="AO43" s="21">
        <f>IF(head!F$48="S235",235,IF(head!F$48="S275",275,IF(head!F$48="S355",355,IF(head!F$48="S420",420,460))))*AN43*J43/1000</f>
        <v>9.1843756358793822</v>
      </c>
      <c r="AP43" s="45" t="str">
        <f t="shared" si="16"/>
        <v>CF SHS 40 x 2,5</v>
      </c>
    </row>
    <row r="44" spans="1:42">
      <c r="A44" s="16" t="s">
        <v>688</v>
      </c>
      <c r="B44" s="31">
        <f t="shared" si="17"/>
        <v>10.906721910192168</v>
      </c>
      <c r="C44" s="17">
        <v>40</v>
      </c>
      <c r="D44" s="17">
        <v>40</v>
      </c>
      <c r="E44" s="216">
        <v>2.5</v>
      </c>
      <c r="F44" s="17"/>
      <c r="G44" s="17"/>
      <c r="H44" s="35">
        <v>2.8174031687002472</v>
      </c>
      <c r="I44" s="18">
        <v>2.8712388980384684</v>
      </c>
      <c r="J44" s="18">
        <v>358.90486225480862</v>
      </c>
      <c r="K44" s="18">
        <v>0.15141592653589794</v>
      </c>
      <c r="L44" s="49">
        <v>82151.288243697636</v>
      </c>
      <c r="M44" s="19">
        <v>4107.5644121848818</v>
      </c>
      <c r="N44" s="19">
        <v>4966.906267155462</v>
      </c>
      <c r="O44" s="50">
        <v>15.129254136802768</v>
      </c>
      <c r="P44" s="19">
        <v>82151.288243697636</v>
      </c>
      <c r="Q44" s="19">
        <v>4107.5644121848818</v>
      </c>
      <c r="R44" s="19">
        <v>4966.906267155462</v>
      </c>
      <c r="S44" s="18">
        <v>15.129254136802768</v>
      </c>
      <c r="T44" s="49">
        <v>136549.963912295</v>
      </c>
      <c r="U44" s="36"/>
      <c r="V44" s="104">
        <v>1</v>
      </c>
      <c r="W44" s="105">
        <v>1</v>
      </c>
      <c r="X44" s="105">
        <v>1</v>
      </c>
      <c r="Y44" s="105">
        <v>1</v>
      </c>
      <c r="Z44" s="105">
        <v>1</v>
      </c>
      <c r="AA44" s="106">
        <v>1</v>
      </c>
      <c r="AB44" s="105">
        <v>1</v>
      </c>
      <c r="AC44" s="105">
        <v>1</v>
      </c>
      <c r="AD44" s="105">
        <v>1</v>
      </c>
      <c r="AE44" s="111">
        <v>1</v>
      </c>
      <c r="AF44" s="92">
        <f t="shared" si="18"/>
        <v>421.88318537852092</v>
      </c>
      <c r="AG44" s="93"/>
      <c r="AH44" s="94"/>
      <c r="AI44" s="95"/>
      <c r="AJ44" s="60" t="s">
        <v>58</v>
      </c>
      <c r="AK44" s="60">
        <f t="shared" si="19"/>
        <v>0.49</v>
      </c>
      <c r="AL44" s="20">
        <f>IF(head!F$48="S235",235,IF(head!F$48="S275",275,IF(head!F$48="S355",355,IF(head!F$48="S420",420,460))))^0.5*head!$I$40*1000/(S44*3.1416*210000^0.5)</f>
        <v>2.5337185918001053</v>
      </c>
      <c r="AM44" s="20">
        <f t="shared" si="20"/>
        <v>4.2816260062077802</v>
      </c>
      <c r="AN44" s="20">
        <f t="shared" si="21"/>
        <v>0.12931444368009698</v>
      </c>
      <c r="AO44" s="21">
        <f>IF(head!F$48="S235",235,IF(head!F$48="S275",275,IF(head!F$48="S355",355,IF(head!F$48="S420",420,460))))*AN44*J44/1000</f>
        <v>10.906721910192168</v>
      </c>
      <c r="AP44" s="45" t="str">
        <f t="shared" si="16"/>
        <v>CF SHS 50 x 2</v>
      </c>
    </row>
    <row r="45" spans="1:42">
      <c r="A45" s="16" t="s">
        <v>692</v>
      </c>
      <c r="B45" s="31">
        <f t="shared" si="17"/>
        <v>17.678422235844508</v>
      </c>
      <c r="C45" s="17">
        <v>50</v>
      </c>
      <c r="D45" s="17">
        <v>50</v>
      </c>
      <c r="E45" s="216">
        <v>2</v>
      </c>
      <c r="F45" s="17"/>
      <c r="G45" s="17"/>
      <c r="H45" s="35">
        <v>2.9335380279681584</v>
      </c>
      <c r="I45" s="18">
        <v>2.9895928947446202</v>
      </c>
      <c r="J45" s="18">
        <v>373.6991118430775</v>
      </c>
      <c r="K45" s="18">
        <v>0.19313274122871835</v>
      </c>
      <c r="L45" s="49">
        <v>141469.80388201258</v>
      </c>
      <c r="M45" s="19">
        <v>5658.7921552805028</v>
      </c>
      <c r="N45" s="19">
        <v>6662.3480153712944</v>
      </c>
      <c r="O45" s="50">
        <v>19.456774381396645</v>
      </c>
      <c r="P45" s="19">
        <v>141469.80388201258</v>
      </c>
      <c r="Q45" s="19">
        <v>5658.7921552805028</v>
      </c>
      <c r="R45" s="19">
        <v>6662.3480153712944</v>
      </c>
      <c r="S45" s="18">
        <v>19.456774381396645</v>
      </c>
      <c r="T45" s="49">
        <v>226798.89391434999</v>
      </c>
      <c r="U45" s="36"/>
      <c r="V45" s="104">
        <v>1</v>
      </c>
      <c r="W45" s="105">
        <v>1</v>
      </c>
      <c r="X45" s="105">
        <v>1</v>
      </c>
      <c r="Y45" s="105">
        <v>1</v>
      </c>
      <c r="Z45" s="105">
        <v>1</v>
      </c>
      <c r="AA45" s="106">
        <v>1</v>
      </c>
      <c r="AB45" s="105">
        <v>1</v>
      </c>
      <c r="AC45" s="105">
        <v>1</v>
      </c>
      <c r="AD45" s="105">
        <v>2</v>
      </c>
      <c r="AE45" s="111">
        <v>2</v>
      </c>
      <c r="AF45" s="92">
        <f t="shared" si="18"/>
        <v>516.81348739682846</v>
      </c>
      <c r="AG45" s="93"/>
      <c r="AH45" s="94"/>
      <c r="AI45" s="95"/>
      <c r="AJ45" s="60" t="s">
        <v>58</v>
      </c>
      <c r="AK45" s="60">
        <f t="shared" si="19"/>
        <v>0.49</v>
      </c>
      <c r="AL45" s="20">
        <f>IF(head!F$48="S235",235,IF(head!F$48="S275",275,IF(head!F$48="S355",355,IF(head!F$48="S420",420,460))))^0.5*head!$I$40*1000/(S45*3.1416*210000^0.5)</f>
        <v>1.9701761317198456</v>
      </c>
      <c r="AM45" s="20">
        <f t="shared" si="20"/>
        <v>2.8744901472706492</v>
      </c>
      <c r="AN45" s="20">
        <f t="shared" si="21"/>
        <v>0.20130454228844227</v>
      </c>
      <c r="AO45" s="21">
        <f>IF(head!F$48="S235",235,IF(head!F$48="S275",275,IF(head!F$48="S355",355,IF(head!F$48="S420",420,460))))*AN45*J45/1000</f>
        <v>17.678422235844508</v>
      </c>
      <c r="AP45" s="45" t="str">
        <f t="shared" si="16"/>
        <v>CF SHS 60 x 2</v>
      </c>
    </row>
    <row r="46" spans="1:42">
      <c r="A46" s="16" t="s">
        <v>696</v>
      </c>
      <c r="B46" s="31">
        <f t="shared" si="17"/>
        <v>29.462456786231296</v>
      </c>
      <c r="C46" s="17">
        <v>60</v>
      </c>
      <c r="D46" s="17">
        <v>60</v>
      </c>
      <c r="E46" s="216">
        <v>2</v>
      </c>
      <c r="F46" s="17"/>
      <c r="G46" s="17"/>
      <c r="H46" s="35">
        <v>3.5615380279681581</v>
      </c>
      <c r="I46" s="18">
        <v>3.6295928947446199</v>
      </c>
      <c r="J46" s="18">
        <v>453.6991118430775</v>
      </c>
      <c r="K46" s="18">
        <v>0.23313274122871835</v>
      </c>
      <c r="L46" s="49">
        <v>251422.42849846906</v>
      </c>
      <c r="M46" s="19">
        <v>8380.7476166156339</v>
      </c>
      <c r="N46" s="19">
        <v>9790.8435745866827</v>
      </c>
      <c r="O46" s="50">
        <v>23.540627970905732</v>
      </c>
      <c r="P46" s="19">
        <v>251422.42849846906</v>
      </c>
      <c r="Q46" s="19">
        <v>8380.7476166156339</v>
      </c>
      <c r="R46" s="19">
        <v>9790.8435745866827</v>
      </c>
      <c r="S46" s="18">
        <v>23.540627970905732</v>
      </c>
      <c r="T46" s="49">
        <v>398694.08600852801</v>
      </c>
      <c r="U46" s="36"/>
      <c r="V46" s="104">
        <v>1</v>
      </c>
      <c r="W46" s="105">
        <v>1</v>
      </c>
      <c r="X46" s="105">
        <v>1</v>
      </c>
      <c r="Y46" s="105">
        <v>2</v>
      </c>
      <c r="Z46" s="105">
        <v>2</v>
      </c>
      <c r="AA46" s="106">
        <v>1</v>
      </c>
      <c r="AB46" s="105">
        <v>2</v>
      </c>
      <c r="AC46" s="105">
        <v>2</v>
      </c>
      <c r="AD46" s="105">
        <v>3</v>
      </c>
      <c r="AE46" s="111">
        <v>4</v>
      </c>
      <c r="AF46" s="92">
        <f t="shared" si="18"/>
        <v>513.84879349147332</v>
      </c>
      <c r="AG46" s="93"/>
      <c r="AH46" s="94"/>
      <c r="AI46" s="95"/>
      <c r="AJ46" s="60" t="s">
        <v>58</v>
      </c>
      <c r="AK46" s="60">
        <f t="shared" si="19"/>
        <v>0.49</v>
      </c>
      <c r="AL46" s="20">
        <f>IF(head!F$48="S235",235,IF(head!F$48="S275",275,IF(head!F$48="S355",355,IF(head!F$48="S420",420,460))))^0.5*head!$I$40*1000/(S46*3.1416*210000^0.5)</f>
        <v>1.6283878464866179</v>
      </c>
      <c r="AM46" s="20">
        <f t="shared" si="20"/>
        <v>2.1757785116818837</v>
      </c>
      <c r="AN46" s="20">
        <f t="shared" si="21"/>
        <v>0.27633326419320248</v>
      </c>
      <c r="AO46" s="21">
        <f>IF(head!F$48="S235",235,IF(head!F$48="S275",275,IF(head!F$48="S355",355,IF(head!F$48="S420",420,460))))*AN46*J46/1000</f>
        <v>29.462456786231296</v>
      </c>
      <c r="AP46" s="45" t="str">
        <f t="shared" si="16"/>
        <v>CF SHS 70 x 2</v>
      </c>
    </row>
    <row r="47" spans="1:42">
      <c r="A47" s="16" t="s">
        <v>701</v>
      </c>
      <c r="B47" s="31">
        <f t="shared" si="17"/>
        <v>44.376272638306574</v>
      </c>
      <c r="C47" s="17">
        <v>70</v>
      </c>
      <c r="D47" s="17">
        <v>70</v>
      </c>
      <c r="E47" s="216">
        <v>2</v>
      </c>
      <c r="F47" s="17"/>
      <c r="G47" s="17"/>
      <c r="H47" s="35">
        <v>4.1895380279681582</v>
      </c>
      <c r="I47" s="18">
        <v>4.26959289474462</v>
      </c>
      <c r="J47" s="18">
        <v>533.6991118430775</v>
      </c>
      <c r="K47" s="18">
        <v>0.27313274122871839</v>
      </c>
      <c r="L47" s="49">
        <v>407260.0087070794</v>
      </c>
      <c r="M47" s="19">
        <v>11636.000248773698</v>
      </c>
      <c r="N47" s="19">
        <v>13519.33913380207</v>
      </c>
      <c r="O47" s="50">
        <v>27.624068550703925</v>
      </c>
      <c r="P47" s="19">
        <v>407260.0087070794</v>
      </c>
      <c r="Q47" s="19">
        <v>11636.000248773698</v>
      </c>
      <c r="R47" s="19">
        <v>13519.33913380207</v>
      </c>
      <c r="S47" s="18">
        <v>27.624068550703925</v>
      </c>
      <c r="T47" s="49">
        <v>640767.49766386196</v>
      </c>
      <c r="U47" s="36"/>
      <c r="V47" s="104">
        <v>1</v>
      </c>
      <c r="W47" s="105">
        <v>2</v>
      </c>
      <c r="X47" s="105">
        <v>3</v>
      </c>
      <c r="Y47" s="105">
        <v>3</v>
      </c>
      <c r="Z47" s="105">
        <v>4</v>
      </c>
      <c r="AA47" s="106">
        <v>2</v>
      </c>
      <c r="AB47" s="105">
        <v>3</v>
      </c>
      <c r="AC47" s="105">
        <v>4</v>
      </c>
      <c r="AD47" s="105">
        <v>4</v>
      </c>
      <c r="AE47" s="111">
        <v>4</v>
      </c>
      <c r="AF47" s="92">
        <f t="shared" si="18"/>
        <v>511.77289818879643</v>
      </c>
      <c r="AG47" s="93"/>
      <c r="AH47" s="94"/>
      <c r="AI47" s="95"/>
      <c r="AJ47" s="60" t="s">
        <v>58</v>
      </c>
      <c r="AK47" s="60">
        <f t="shared" si="19"/>
        <v>0.49</v>
      </c>
      <c r="AL47" s="20">
        <f>IF(head!F$48="S235",235,IF(head!F$48="S275",275,IF(head!F$48="S355",355,IF(head!F$48="S420",420,460))))^0.5*head!$I$40*1000/(S47*3.1416*210000^0.5)</f>
        <v>1.387676562419659</v>
      </c>
      <c r="AM47" s="20">
        <f t="shared" si="20"/>
        <v>1.7538038787372372</v>
      </c>
      <c r="AN47" s="20">
        <f t="shared" si="21"/>
        <v>0.3538233407660627</v>
      </c>
      <c r="AO47" s="21">
        <f>IF(head!F$48="S235",235,IF(head!F$48="S275",275,IF(head!F$48="S355",355,IF(head!F$48="S420",420,460))))*AN47*J47/1000</f>
        <v>44.376272638306574</v>
      </c>
      <c r="AP47" s="45" t="str">
        <f t="shared" si="16"/>
        <v>CF SHS 70 x 3</v>
      </c>
    </row>
    <row r="48" spans="1:42">
      <c r="A48" s="16" t="s">
        <v>231</v>
      </c>
      <c r="B48" s="31">
        <f t="shared" si="17"/>
        <v>63.251928089109327</v>
      </c>
      <c r="C48" s="17">
        <v>70</v>
      </c>
      <c r="D48" s="17">
        <v>70</v>
      </c>
      <c r="E48" s="216">
        <v>3</v>
      </c>
      <c r="F48" s="17"/>
      <c r="G48" s="17"/>
      <c r="H48" s="35">
        <v>6.1294605629283572</v>
      </c>
      <c r="I48" s="18">
        <v>6.2465840131753962</v>
      </c>
      <c r="J48" s="18">
        <v>780.82300164692447</v>
      </c>
      <c r="K48" s="18">
        <v>0.26969911184307749</v>
      </c>
      <c r="L48" s="49">
        <v>575266.40315359132</v>
      </c>
      <c r="M48" s="19">
        <v>16436.182947245466</v>
      </c>
      <c r="N48" s="19">
        <v>19415.867047760807</v>
      </c>
      <c r="O48" s="50">
        <v>27.143022475459134</v>
      </c>
      <c r="P48" s="19">
        <v>575266.40315359132</v>
      </c>
      <c r="Q48" s="19">
        <v>16436.182947245466</v>
      </c>
      <c r="R48" s="19">
        <v>19415.867047760807</v>
      </c>
      <c r="S48" s="18">
        <v>27.143022475459134</v>
      </c>
      <c r="T48" s="49">
        <v>926545.50453087594</v>
      </c>
      <c r="U48" s="36"/>
      <c r="V48" s="104">
        <v>1</v>
      </c>
      <c r="W48" s="105">
        <v>1</v>
      </c>
      <c r="X48" s="105">
        <v>1</v>
      </c>
      <c r="Y48" s="105">
        <v>1</v>
      </c>
      <c r="Z48" s="105">
        <v>1</v>
      </c>
      <c r="AA48" s="106">
        <v>1</v>
      </c>
      <c r="AB48" s="105">
        <v>1</v>
      </c>
      <c r="AC48" s="105">
        <v>1</v>
      </c>
      <c r="AD48" s="105">
        <v>1</v>
      </c>
      <c r="AE48" s="111">
        <v>1</v>
      </c>
      <c r="AF48" s="92">
        <f t="shared" si="18"/>
        <v>345.4036462478997</v>
      </c>
      <c r="AG48" s="93"/>
      <c r="AH48" s="94"/>
      <c r="AI48" s="95"/>
      <c r="AJ48" s="60" t="s">
        <v>58</v>
      </c>
      <c r="AK48" s="60">
        <f t="shared" si="19"/>
        <v>0.49</v>
      </c>
      <c r="AL48" s="20">
        <f>IF(head!F$48="S235",235,IF(head!F$48="S275",275,IF(head!F$48="S355",355,IF(head!F$48="S420",420,460))))^0.5*head!$I$40*1000/(S48*3.1416*210000^0.5)</f>
        <v>1.4122698576086785</v>
      </c>
      <c r="AM48" s="20">
        <f t="shared" si="20"/>
        <v>1.7942591904691447</v>
      </c>
      <c r="AN48" s="20">
        <f t="shared" si="21"/>
        <v>0.34470954395171505</v>
      </c>
      <c r="AO48" s="21">
        <f>IF(head!F$48="S235",235,IF(head!F$48="S275",275,IF(head!F$48="S355",355,IF(head!F$48="S420",420,460))))*AN48*J48/1000</f>
        <v>63.251928089109327</v>
      </c>
      <c r="AP48" s="45" t="str">
        <f t="shared" si="16"/>
        <v>CF SHS 80 x 3</v>
      </c>
    </row>
    <row r="49" spans="1:42">
      <c r="A49" s="16" t="s">
        <v>232</v>
      </c>
      <c r="B49" s="31">
        <f t="shared" si="17"/>
        <v>89.086760276958358</v>
      </c>
      <c r="C49" s="17">
        <v>80</v>
      </c>
      <c r="D49" s="17">
        <v>80</v>
      </c>
      <c r="E49" s="216">
        <v>3</v>
      </c>
      <c r="F49" s="17"/>
      <c r="G49" s="17"/>
      <c r="H49" s="35">
        <v>7.0714605629283565</v>
      </c>
      <c r="I49" s="18">
        <v>7.2065840131753953</v>
      </c>
      <c r="J49" s="18">
        <v>900.82300164692447</v>
      </c>
      <c r="K49" s="18">
        <v>0.30969911184307752</v>
      </c>
      <c r="L49" s="49">
        <v>878425.64867237257</v>
      </c>
      <c r="M49" s="19">
        <v>21960.641216809316</v>
      </c>
      <c r="N49" s="19">
        <v>25779.982055995431</v>
      </c>
      <c r="O49" s="50">
        <v>31.227180281315597</v>
      </c>
      <c r="P49" s="19">
        <v>878425.64867237257</v>
      </c>
      <c r="Q49" s="19">
        <v>21960.641216809316</v>
      </c>
      <c r="R49" s="19">
        <v>25779.982055995431</v>
      </c>
      <c r="S49" s="18">
        <v>31.227180281315597</v>
      </c>
      <c r="T49" s="49">
        <v>1402518.4668239499</v>
      </c>
      <c r="U49" s="36"/>
      <c r="V49" s="104">
        <v>1</v>
      </c>
      <c r="W49" s="105">
        <v>1</v>
      </c>
      <c r="X49" s="105">
        <v>1</v>
      </c>
      <c r="Y49" s="105">
        <v>1</v>
      </c>
      <c r="Z49" s="105">
        <v>1</v>
      </c>
      <c r="AA49" s="106">
        <v>1</v>
      </c>
      <c r="AB49" s="105">
        <v>1</v>
      </c>
      <c r="AC49" s="105">
        <v>1</v>
      </c>
      <c r="AD49" s="105">
        <v>2</v>
      </c>
      <c r="AE49" s="111">
        <v>2</v>
      </c>
      <c r="AF49" s="92">
        <f t="shared" si="18"/>
        <v>343.79574153509833</v>
      </c>
      <c r="AG49" s="93"/>
      <c r="AH49" s="94"/>
      <c r="AI49" s="95"/>
      <c r="AJ49" s="60" t="s">
        <v>58</v>
      </c>
      <c r="AK49" s="60">
        <f t="shared" si="19"/>
        <v>0.49</v>
      </c>
      <c r="AL49" s="20">
        <f>IF(head!F$48="S235",235,IF(head!F$48="S275",275,IF(head!F$48="S355",355,IF(head!F$48="S420",420,460))))^0.5*head!$I$40*1000/(S49*3.1416*210000^0.5)</f>
        <v>1.2275611227511976</v>
      </c>
      <c r="AM49" s="20">
        <f t="shared" si="20"/>
        <v>1.5052056301191339</v>
      </c>
      <c r="AN49" s="20">
        <f t="shared" si="21"/>
        <v>0.420829170913879</v>
      </c>
      <c r="AO49" s="21">
        <f>IF(head!F$48="S235",235,IF(head!F$48="S275",275,IF(head!F$48="S355",355,IF(head!F$48="S420",420,460))))*AN49*J49/1000</f>
        <v>89.086760276958358</v>
      </c>
      <c r="AP49" s="45" t="str">
        <f t="shared" si="16"/>
        <v>CF SHS 90 x 3</v>
      </c>
    </row>
    <row r="50" spans="1:42">
      <c r="A50" s="16" t="s">
        <v>708</v>
      </c>
      <c r="B50" s="31">
        <f t="shared" si="17"/>
        <v>118.01921485552067</v>
      </c>
      <c r="C50" s="17">
        <v>90</v>
      </c>
      <c r="D50" s="17">
        <v>90</v>
      </c>
      <c r="E50" s="216">
        <v>3</v>
      </c>
      <c r="F50" s="17"/>
      <c r="G50" s="17"/>
      <c r="H50" s="35">
        <v>8.0134605629283566</v>
      </c>
      <c r="I50" s="18">
        <v>8.1665840131753953</v>
      </c>
      <c r="J50" s="18">
        <v>1020.8230016469245</v>
      </c>
      <c r="K50" s="18">
        <v>0.3496991118430775</v>
      </c>
      <c r="L50" s="49">
        <v>1272826.0442735001</v>
      </c>
      <c r="M50" s="19">
        <v>28285.023206077782</v>
      </c>
      <c r="N50" s="19">
        <v>33044.097064230053</v>
      </c>
      <c r="O50" s="50">
        <v>35.310941956358604</v>
      </c>
      <c r="P50" s="19">
        <v>1272826.0442735001</v>
      </c>
      <c r="Q50" s="19">
        <v>28285.023206077782</v>
      </c>
      <c r="R50" s="19">
        <v>33044.097064230053</v>
      </c>
      <c r="S50" s="18">
        <v>35.310941956358604</v>
      </c>
      <c r="T50" s="49">
        <v>2018389.8425640101</v>
      </c>
      <c r="U50" s="36"/>
      <c r="V50" s="104">
        <v>1</v>
      </c>
      <c r="W50" s="105">
        <v>1</v>
      </c>
      <c r="X50" s="105">
        <v>1</v>
      </c>
      <c r="Y50" s="105">
        <v>2</v>
      </c>
      <c r="Z50" s="105">
        <v>2</v>
      </c>
      <c r="AA50" s="106">
        <v>1</v>
      </c>
      <c r="AB50" s="105">
        <v>2</v>
      </c>
      <c r="AC50" s="105">
        <v>2</v>
      </c>
      <c r="AD50" s="105">
        <v>3</v>
      </c>
      <c r="AE50" s="111">
        <v>4</v>
      </c>
      <c r="AF50" s="92">
        <f t="shared" si="18"/>
        <v>342.56586232764874</v>
      </c>
      <c r="AG50" s="93"/>
      <c r="AH50" s="94"/>
      <c r="AI50" s="95"/>
      <c r="AJ50" s="60" t="s">
        <v>58</v>
      </c>
      <c r="AK50" s="60">
        <f t="shared" si="19"/>
        <v>0.49</v>
      </c>
      <c r="AL50" s="20">
        <f>IF(head!F$48="S235",235,IF(head!F$48="S275",275,IF(head!F$48="S355",355,IF(head!F$48="S420",420,460))))^0.5*head!$I$40*1000/(S50*3.1416*210000^0.5)</f>
        <v>1.085591897657745</v>
      </c>
      <c r="AM50" s="20">
        <f t="shared" si="20"/>
        <v>1.3062248990562195</v>
      </c>
      <c r="AN50" s="20">
        <f t="shared" si="21"/>
        <v>0.49196523207929249</v>
      </c>
      <c r="AO50" s="21">
        <f>IF(head!F$48="S235",235,IF(head!F$48="S275",275,IF(head!F$48="S355",355,IF(head!F$48="S420",420,460))))*AN50*J50/1000</f>
        <v>118.01921485552067</v>
      </c>
      <c r="AP50" s="45" t="str">
        <f t="shared" si="16"/>
        <v>CF SHS 100 x 3</v>
      </c>
    </row>
    <row r="51" spans="1:42">
      <c r="A51" s="16" t="s">
        <v>711</v>
      </c>
      <c r="B51" s="31">
        <f t="shared" si="17"/>
        <v>148.9847516065463</v>
      </c>
      <c r="C51" s="17">
        <v>100</v>
      </c>
      <c r="D51" s="17">
        <v>100</v>
      </c>
      <c r="E51" s="216">
        <v>3</v>
      </c>
      <c r="F51" s="17"/>
      <c r="G51" s="17"/>
      <c r="H51" s="35">
        <v>8.955460562928355</v>
      </c>
      <c r="I51" s="18">
        <v>9.1265840131753944</v>
      </c>
      <c r="J51" s="18">
        <v>1140.8230016469245</v>
      </c>
      <c r="K51" s="18">
        <v>0.38969911184307748</v>
      </c>
      <c r="L51" s="49">
        <v>1770467.5899569737</v>
      </c>
      <c r="M51" s="19">
        <v>35409.351799139469</v>
      </c>
      <c r="N51" s="19">
        <v>41208.212072464674</v>
      </c>
      <c r="O51" s="50">
        <v>39.394433172917957</v>
      </c>
      <c r="P51" s="19">
        <v>1770467.5899569737</v>
      </c>
      <c r="Q51" s="19">
        <v>35409.351799139469</v>
      </c>
      <c r="R51" s="19">
        <v>41208.212072464674</v>
      </c>
      <c r="S51" s="18">
        <v>39.394433172917957</v>
      </c>
      <c r="T51" s="49">
        <v>2792160.3174436702</v>
      </c>
      <c r="U51" s="36"/>
      <c r="V51" s="104">
        <v>1</v>
      </c>
      <c r="W51" s="105">
        <v>1</v>
      </c>
      <c r="X51" s="105">
        <v>2</v>
      </c>
      <c r="Y51" s="105">
        <v>3</v>
      </c>
      <c r="Z51" s="105">
        <v>3</v>
      </c>
      <c r="AA51" s="106">
        <v>2</v>
      </c>
      <c r="AB51" s="105">
        <v>2</v>
      </c>
      <c r="AC51" s="105">
        <v>4</v>
      </c>
      <c r="AD51" s="105">
        <v>4</v>
      </c>
      <c r="AE51" s="111">
        <v>4</v>
      </c>
      <c r="AF51" s="92">
        <f t="shared" si="18"/>
        <v>341.59471826961482</v>
      </c>
      <c r="AG51" s="93"/>
      <c r="AH51" s="94"/>
      <c r="AI51" s="95"/>
      <c r="AJ51" s="60" t="s">
        <v>58</v>
      </c>
      <c r="AK51" s="60">
        <f t="shared" si="19"/>
        <v>0.49</v>
      </c>
      <c r="AL51" s="20">
        <f>IF(head!F$48="S235",235,IF(head!F$48="S275",275,IF(head!F$48="S355",355,IF(head!F$48="S420",420,460))))^0.5*head!$I$40*1000/(S51*3.1416*210000^0.5)</f>
        <v>0.97306318175021655</v>
      </c>
      <c r="AM51" s="20">
        <f t="shared" si="20"/>
        <v>1.1628264573677305</v>
      </c>
      <c r="AN51" s="20">
        <f t="shared" si="21"/>
        <v>0.55571956867595329</v>
      </c>
      <c r="AO51" s="21">
        <f>IF(head!F$48="S235",235,IF(head!F$48="S275",275,IF(head!F$48="S355",355,IF(head!F$48="S420",420,460))))*AN51*J51/1000</f>
        <v>148.9847516065463</v>
      </c>
      <c r="AP51" s="45" t="str">
        <f t="shared" si="16"/>
        <v>CF SHS 100 x 4</v>
      </c>
    </row>
    <row r="52" spans="1:42">
      <c r="A52" s="16" t="s">
        <v>235</v>
      </c>
      <c r="B52" s="31">
        <f t="shared" si="17"/>
        <v>192.7241978986138</v>
      </c>
      <c r="C52" s="17">
        <v>100</v>
      </c>
      <c r="D52" s="17">
        <v>100</v>
      </c>
      <c r="E52" s="216">
        <v>4</v>
      </c>
      <c r="F52" s="17"/>
      <c r="G52" s="17"/>
      <c r="H52" s="35">
        <v>11.734152111872634</v>
      </c>
      <c r="I52" s="18">
        <v>11.958371578978481</v>
      </c>
      <c r="J52" s="18">
        <v>1494.79644737231</v>
      </c>
      <c r="K52" s="18">
        <v>0.38626548245743669</v>
      </c>
      <c r="L52" s="49">
        <v>2263516.8621122013</v>
      </c>
      <c r="M52" s="19">
        <v>45270.337242244022</v>
      </c>
      <c r="N52" s="19">
        <v>53298.784122970355</v>
      </c>
      <c r="O52" s="50">
        <v>38.91354876279329</v>
      </c>
      <c r="P52" s="19">
        <v>2263516.8621122013</v>
      </c>
      <c r="Q52" s="19">
        <v>45270.337242244022</v>
      </c>
      <c r="R52" s="19">
        <v>53298.784122970355</v>
      </c>
      <c r="S52" s="18">
        <v>38.91354876279329</v>
      </c>
      <c r="T52" s="49">
        <v>3628782.3026295998</v>
      </c>
      <c r="U52" s="36"/>
      <c r="V52" s="104">
        <v>1</v>
      </c>
      <c r="W52" s="105">
        <v>1</v>
      </c>
      <c r="X52" s="105">
        <v>1</v>
      </c>
      <c r="Y52" s="105">
        <v>1</v>
      </c>
      <c r="Z52" s="105">
        <v>1</v>
      </c>
      <c r="AA52" s="106">
        <v>1</v>
      </c>
      <c r="AB52" s="105">
        <v>1</v>
      </c>
      <c r="AC52" s="105">
        <v>1</v>
      </c>
      <c r="AD52" s="105">
        <v>2</v>
      </c>
      <c r="AE52" s="111">
        <v>2</v>
      </c>
      <c r="AF52" s="92">
        <f t="shared" si="18"/>
        <v>258.40674369841423</v>
      </c>
      <c r="AG52" s="93"/>
      <c r="AH52" s="94"/>
      <c r="AI52" s="95"/>
      <c r="AJ52" s="60" t="s">
        <v>58</v>
      </c>
      <c r="AK52" s="60">
        <f t="shared" si="19"/>
        <v>0.49</v>
      </c>
      <c r="AL52" s="20">
        <f>IF(head!F$48="S235",235,IF(head!F$48="S275",275,IF(head!F$48="S355",355,IF(head!F$48="S420",420,460))))^0.5*head!$I$40*1000/(S52*3.1416*210000^0.5)</f>
        <v>0.98508806585992281</v>
      </c>
      <c r="AM52" s="20">
        <f t="shared" si="20"/>
        <v>1.1775458248855029</v>
      </c>
      <c r="AN52" s="20">
        <f t="shared" si="21"/>
        <v>0.54863855959986207</v>
      </c>
      <c r="AO52" s="21">
        <f>IF(head!F$48="S235",235,IF(head!F$48="S275",275,IF(head!F$48="S355",355,IF(head!F$48="S420",420,460))))*AN52*J52/1000</f>
        <v>192.7241978986138</v>
      </c>
      <c r="AP52" s="45" t="str">
        <f t="shared" si="16"/>
        <v>CF SHS 110 x 4</v>
      </c>
    </row>
    <row r="53" spans="1:42">
      <c r="A53" s="16" t="s">
        <v>715</v>
      </c>
      <c r="B53" s="31">
        <f t="shared" si="17"/>
        <v>235.28987728544044</v>
      </c>
      <c r="C53" s="17">
        <v>110</v>
      </c>
      <c r="D53" s="17">
        <v>110</v>
      </c>
      <c r="E53" s="216">
        <v>4</v>
      </c>
      <c r="F53" s="17"/>
      <c r="G53" s="17"/>
      <c r="H53" s="35">
        <v>12.990152111872634</v>
      </c>
      <c r="I53" s="18">
        <v>13.23837157897848</v>
      </c>
      <c r="J53" s="18">
        <v>1654.79644737231</v>
      </c>
      <c r="K53" s="18">
        <v>0.42626548245743667</v>
      </c>
      <c r="L53" s="49">
        <v>3059367.9478595457</v>
      </c>
      <c r="M53" s="19">
        <v>55624.871779264467</v>
      </c>
      <c r="N53" s="19">
        <v>65212.766359831905</v>
      </c>
      <c r="O53" s="50">
        <v>42.997535751291977</v>
      </c>
      <c r="P53" s="19">
        <v>3059367.9478595457</v>
      </c>
      <c r="Q53" s="19">
        <v>55624.871779264467</v>
      </c>
      <c r="R53" s="19">
        <v>65212.766359831905</v>
      </c>
      <c r="S53" s="18">
        <v>42.997535751291977</v>
      </c>
      <c r="T53" s="49">
        <v>4875589.0604385296</v>
      </c>
      <c r="U53" s="36"/>
      <c r="V53" s="104">
        <v>1</v>
      </c>
      <c r="W53" s="105">
        <v>1</v>
      </c>
      <c r="X53" s="105">
        <v>1</v>
      </c>
      <c r="Y53" s="105">
        <v>1</v>
      </c>
      <c r="Z53" s="105">
        <v>1</v>
      </c>
      <c r="AA53" s="106">
        <v>1</v>
      </c>
      <c r="AB53" s="105">
        <v>1</v>
      </c>
      <c r="AC53" s="105">
        <v>2</v>
      </c>
      <c r="AD53" s="105">
        <v>2</v>
      </c>
      <c r="AE53" s="111">
        <v>3</v>
      </c>
      <c r="AF53" s="92">
        <f t="shared" si="18"/>
        <v>257.59390717469427</v>
      </c>
      <c r="AG53" s="93"/>
      <c r="AH53" s="94"/>
      <c r="AI53" s="95"/>
      <c r="AJ53" s="60" t="s">
        <v>58</v>
      </c>
      <c r="AK53" s="60">
        <f t="shared" si="19"/>
        <v>0.49</v>
      </c>
      <c r="AL53" s="20">
        <f>IF(head!F$48="S235",235,IF(head!F$48="S275",275,IF(head!F$48="S355",355,IF(head!F$48="S420",420,460))))^0.5*head!$I$40*1000/(S53*3.1416*210000^0.5)</f>
        <v>0.89152254464568947</v>
      </c>
      <c r="AM53" s="20">
        <f t="shared" si="20"/>
        <v>1.0668292472439567</v>
      </c>
      <c r="AN53" s="20">
        <f t="shared" si="21"/>
        <v>0.60504935332285648</v>
      </c>
      <c r="AO53" s="21">
        <f>IF(head!F$48="S235",235,IF(head!F$48="S275",275,IF(head!F$48="S355",355,IF(head!F$48="S420",420,460))))*AN53*J53/1000</f>
        <v>235.28987728544044</v>
      </c>
      <c r="AP53" s="45" t="str">
        <f t="shared" si="16"/>
        <v>CF SHS 120 x 4</v>
      </c>
    </row>
    <row r="54" spans="1:42">
      <c r="A54" s="16" t="s">
        <v>718</v>
      </c>
      <c r="B54" s="31">
        <f t="shared" si="17"/>
        <v>278.59311987713346</v>
      </c>
      <c r="C54" s="17">
        <v>120</v>
      </c>
      <c r="D54" s="17">
        <v>120</v>
      </c>
      <c r="E54" s="216">
        <v>4</v>
      </c>
      <c r="F54" s="17"/>
      <c r="G54" s="17"/>
      <c r="H54" s="35">
        <v>14.246152111872632</v>
      </c>
      <c r="I54" s="18">
        <v>14.51837157897848</v>
      </c>
      <c r="J54" s="18">
        <v>1814.79644737231</v>
      </c>
      <c r="K54" s="18">
        <v>0.46626548245743671</v>
      </c>
      <c r="L54" s="49">
        <v>4022758.855975505</v>
      </c>
      <c r="M54" s="19">
        <v>67045.980932925071</v>
      </c>
      <c r="N54" s="19">
        <v>78326.748596693462</v>
      </c>
      <c r="O54" s="50">
        <v>47.081255941811463</v>
      </c>
      <c r="P54" s="19">
        <v>4022758.855975505</v>
      </c>
      <c r="Q54" s="19">
        <v>67045.980932925071</v>
      </c>
      <c r="R54" s="19">
        <v>78326.748596693462</v>
      </c>
      <c r="S54" s="18">
        <v>47.081255941811463</v>
      </c>
      <c r="T54" s="49">
        <v>6379109.7158711087</v>
      </c>
      <c r="U54" s="36"/>
      <c r="V54" s="104">
        <v>1</v>
      </c>
      <c r="W54" s="105">
        <v>1</v>
      </c>
      <c r="X54" s="105">
        <v>1</v>
      </c>
      <c r="Y54" s="105">
        <v>2</v>
      </c>
      <c r="Z54" s="105">
        <v>2</v>
      </c>
      <c r="AA54" s="106">
        <v>1</v>
      </c>
      <c r="AB54" s="105">
        <v>2</v>
      </c>
      <c r="AC54" s="105">
        <v>2</v>
      </c>
      <c r="AD54" s="105">
        <v>3</v>
      </c>
      <c r="AE54" s="111">
        <v>4</v>
      </c>
      <c r="AF54" s="92">
        <f t="shared" si="18"/>
        <v>256.92439674573666</v>
      </c>
      <c r="AG54" s="93"/>
      <c r="AH54" s="94"/>
      <c r="AI54" s="95"/>
      <c r="AJ54" s="60" t="s">
        <v>58</v>
      </c>
      <c r="AK54" s="60">
        <f t="shared" si="19"/>
        <v>0.49</v>
      </c>
      <c r="AL54" s="20">
        <f>IF(head!F$48="S235",235,IF(head!F$48="S275",275,IF(head!F$48="S355",355,IF(head!F$48="S420",420,460))))^0.5*head!$I$40*1000/(S54*3.1416*210000^0.5)</f>
        <v>0.81419392324330897</v>
      </c>
      <c r="AM54" s="20">
        <f t="shared" si="20"/>
        <v>0.98193338351777626</v>
      </c>
      <c r="AN54" s="20">
        <f t="shared" si="21"/>
        <v>0.65324275870803894</v>
      </c>
      <c r="AO54" s="21">
        <f>IF(head!F$48="S235",235,IF(head!F$48="S275",275,IF(head!F$48="S355",355,IF(head!F$48="S420",420,460))))*AN54*J54/1000</f>
        <v>278.59311987713346</v>
      </c>
      <c r="AP54" s="45" t="str">
        <f t="shared" si="16"/>
        <v>CF SHS 140 x 4</v>
      </c>
    </row>
    <row r="55" spans="1:42">
      <c r="A55" s="16" t="s">
        <v>722</v>
      </c>
      <c r="B55" s="31">
        <f t="shared" si="17"/>
        <v>365.47167174310141</v>
      </c>
      <c r="C55" s="17">
        <v>140</v>
      </c>
      <c r="D55" s="17">
        <v>140</v>
      </c>
      <c r="E55" s="216">
        <v>4</v>
      </c>
      <c r="F55" s="17"/>
      <c r="G55" s="17"/>
      <c r="H55" s="35">
        <v>16.758152111872633</v>
      </c>
      <c r="I55" s="18">
        <v>17.07837157897848</v>
      </c>
      <c r="J55" s="18">
        <v>2134.79644737231</v>
      </c>
      <c r="K55" s="18">
        <v>0.54626548245743678</v>
      </c>
      <c r="L55" s="49">
        <v>6516160.1393132703</v>
      </c>
      <c r="M55" s="19">
        <v>93088.001990189587</v>
      </c>
      <c r="N55" s="19">
        <v>108154.71307041656</v>
      </c>
      <c r="O55" s="50">
        <v>55.248137101407849</v>
      </c>
      <c r="P55" s="19">
        <v>6516160.1393132703</v>
      </c>
      <c r="Q55" s="19">
        <v>93088.001990189587</v>
      </c>
      <c r="R55" s="19">
        <v>108154.71307041656</v>
      </c>
      <c r="S55" s="18">
        <v>55.248137101407849</v>
      </c>
      <c r="T55" s="49">
        <v>10252272.849938201</v>
      </c>
      <c r="U55" s="36"/>
      <c r="V55" s="104">
        <v>1</v>
      </c>
      <c r="W55" s="105">
        <v>2</v>
      </c>
      <c r="X55" s="105">
        <v>3</v>
      </c>
      <c r="Y55" s="105">
        <v>3</v>
      </c>
      <c r="Z55" s="105">
        <v>4</v>
      </c>
      <c r="AA55" s="106">
        <v>2</v>
      </c>
      <c r="AB55" s="105">
        <v>3</v>
      </c>
      <c r="AC55" s="105">
        <v>4</v>
      </c>
      <c r="AD55" s="105">
        <v>4</v>
      </c>
      <c r="AE55" s="111">
        <v>4</v>
      </c>
      <c r="AF55" s="92">
        <f t="shared" si="18"/>
        <v>255.88644909439822</v>
      </c>
      <c r="AG55" s="93"/>
      <c r="AH55" s="94"/>
      <c r="AI55" s="95"/>
      <c r="AJ55" s="60" t="s">
        <v>58</v>
      </c>
      <c r="AK55" s="60">
        <f t="shared" si="19"/>
        <v>0.49</v>
      </c>
      <c r="AL55" s="20">
        <f>IF(head!F$48="S235",235,IF(head!F$48="S275",275,IF(head!F$48="S355",355,IF(head!F$48="S420",420,460))))^0.5*head!$I$40*1000/(S55*3.1416*210000^0.5)</f>
        <v>0.69383828120982949</v>
      </c>
      <c r="AM55" s="20">
        <f t="shared" si="20"/>
        <v>0.86169615913251341</v>
      </c>
      <c r="AN55" s="20">
        <f t="shared" si="21"/>
        <v>0.7284997148446658</v>
      </c>
      <c r="AO55" s="21">
        <f>IF(head!F$48="S235",235,IF(head!F$48="S275",275,IF(head!F$48="S355",355,IF(head!F$48="S420",420,460))))*AN55*J55/1000</f>
        <v>365.47167174310141</v>
      </c>
      <c r="AP55" s="45" t="str">
        <f t="shared" si="16"/>
        <v>CF SHS 150 x 4</v>
      </c>
    </row>
    <row r="56" spans="1:42">
      <c r="A56" s="16" t="s">
        <v>726</v>
      </c>
      <c r="B56" s="31">
        <f t="shared" si="17"/>
        <v>408.63370661539705</v>
      </c>
      <c r="C56" s="17">
        <v>150</v>
      </c>
      <c r="D56" s="17">
        <v>150</v>
      </c>
      <c r="E56" s="216">
        <v>4</v>
      </c>
      <c r="F56" s="17"/>
      <c r="G56" s="17"/>
      <c r="H56" s="35">
        <v>18.01415211187263</v>
      </c>
      <c r="I56" s="18">
        <v>18.358371578978478</v>
      </c>
      <c r="J56" s="18">
        <v>2294.79644737231</v>
      </c>
      <c r="K56" s="18">
        <v>0.5862654824574367</v>
      </c>
      <c r="L56" s="49">
        <v>8078170.5145350769</v>
      </c>
      <c r="M56" s="19">
        <v>107708.94019380103</v>
      </c>
      <c r="N56" s="19">
        <v>124868.6953072781</v>
      </c>
      <c r="O56" s="50">
        <v>59.33137641989925</v>
      </c>
      <c r="P56" s="19">
        <v>8078170.5145350769</v>
      </c>
      <c r="Q56" s="19">
        <v>107708.94019380103</v>
      </c>
      <c r="R56" s="19">
        <v>124868.6953072781</v>
      </c>
      <c r="S56" s="18">
        <v>59.33137641989925</v>
      </c>
      <c r="T56" s="49">
        <v>12669927.340443101</v>
      </c>
      <c r="U56" s="36"/>
      <c r="V56" s="104">
        <v>2</v>
      </c>
      <c r="W56" s="105">
        <v>2</v>
      </c>
      <c r="X56" s="105">
        <v>3</v>
      </c>
      <c r="Y56" s="105">
        <v>4</v>
      </c>
      <c r="Z56" s="105">
        <v>4</v>
      </c>
      <c r="AA56" s="106">
        <v>3</v>
      </c>
      <c r="AB56" s="105">
        <v>4</v>
      </c>
      <c r="AC56" s="105">
        <v>4</v>
      </c>
      <c r="AD56" s="105">
        <v>4</v>
      </c>
      <c r="AE56" s="111">
        <v>4</v>
      </c>
      <c r="AF56" s="92">
        <f t="shared" si="18"/>
        <v>255.47602844197726</v>
      </c>
      <c r="AG56" s="93"/>
      <c r="AH56" s="94"/>
      <c r="AI56" s="95"/>
      <c r="AJ56" s="60" t="s">
        <v>58</v>
      </c>
      <c r="AK56" s="60">
        <f t="shared" si="19"/>
        <v>0.49</v>
      </c>
      <c r="AL56" s="20">
        <f>IF(head!F$48="S235",235,IF(head!F$48="S275",275,IF(head!F$48="S355",355,IF(head!F$48="S420",420,460))))^0.5*head!$I$40*1000/(S56*3.1416*210000^0.5)</f>
        <v>0.64608769928400267</v>
      </c>
      <c r="AM56" s="20">
        <f t="shared" si="20"/>
        <v>0.8180061439076286</v>
      </c>
      <c r="AN56" s="20">
        <f t="shared" si="21"/>
        <v>0.75774338881009629</v>
      </c>
      <c r="AO56" s="21">
        <f>IF(head!F$48="S235",235,IF(head!F$48="S275",275,IF(head!F$48="S355",355,IF(head!F$48="S420",420,460))))*AN56*J56/1000</f>
        <v>408.63370661539705</v>
      </c>
      <c r="AP56" s="45" t="str">
        <f t="shared" si="16"/>
        <v>CF SHS 150 x 5</v>
      </c>
    </row>
    <row r="57" spans="1:42">
      <c r="A57" s="16" t="s">
        <v>727</v>
      </c>
      <c r="B57" s="31">
        <f t="shared" si="17"/>
        <v>502.80677412720331</v>
      </c>
      <c r="C57" s="17">
        <v>150</v>
      </c>
      <c r="D57" s="17">
        <v>150</v>
      </c>
      <c r="E57" s="216">
        <v>5</v>
      </c>
      <c r="F57" s="17"/>
      <c r="G57" s="17"/>
      <c r="H57" s="35">
        <v>22.259612674800991</v>
      </c>
      <c r="I57" s="18">
        <v>22.684955592153877</v>
      </c>
      <c r="J57" s="18">
        <v>2835.6194490192347</v>
      </c>
      <c r="K57" s="18">
        <v>0.58283185307179586</v>
      </c>
      <c r="L57" s="49">
        <v>9821188.6132214516</v>
      </c>
      <c r="M57" s="19">
        <v>130949.18150961933</v>
      </c>
      <c r="N57" s="19">
        <v>152981.93085291691</v>
      </c>
      <c r="O57" s="50">
        <v>58.851569927264336</v>
      </c>
      <c r="P57" s="19">
        <v>9821188.6132214516</v>
      </c>
      <c r="Q57" s="19">
        <v>130949.18150961933</v>
      </c>
      <c r="R57" s="19">
        <v>152981.93085291691</v>
      </c>
      <c r="S57" s="18">
        <v>58.851569927264336</v>
      </c>
      <c r="T57" s="49">
        <v>15573992.1005415</v>
      </c>
      <c r="U57" s="36"/>
      <c r="V57" s="104">
        <v>1</v>
      </c>
      <c r="W57" s="105">
        <v>1</v>
      </c>
      <c r="X57" s="105">
        <v>1</v>
      </c>
      <c r="Y57" s="105">
        <v>2</v>
      </c>
      <c r="Z57" s="105">
        <v>2</v>
      </c>
      <c r="AA57" s="106">
        <v>1</v>
      </c>
      <c r="AB57" s="105">
        <v>2</v>
      </c>
      <c r="AC57" s="105">
        <v>2</v>
      </c>
      <c r="AD57" s="105">
        <v>3</v>
      </c>
      <c r="AE57" s="111">
        <v>4</v>
      </c>
      <c r="AF57" s="92">
        <f t="shared" si="18"/>
        <v>205.53951739658928</v>
      </c>
      <c r="AG57" s="93"/>
      <c r="AH57" s="94"/>
      <c r="AI57" s="95"/>
      <c r="AJ57" s="60" t="s">
        <v>58</v>
      </c>
      <c r="AK57" s="60">
        <f t="shared" si="19"/>
        <v>0.49</v>
      </c>
      <c r="AL57" s="20">
        <f>IF(head!F$48="S235",235,IF(head!F$48="S275",275,IF(head!F$48="S355",355,IF(head!F$48="S420",420,460))))^0.5*head!$I$40*1000/(S57*3.1416*210000^0.5)</f>
        <v>0.65135513859464711</v>
      </c>
      <c r="AM57" s="20">
        <f t="shared" si="20"/>
        <v>0.82271376724251455</v>
      </c>
      <c r="AN57" s="20">
        <f t="shared" si="21"/>
        <v>0.75454528811979471</v>
      </c>
      <c r="AO57" s="21">
        <f>IF(head!F$48="S235",235,IF(head!F$48="S275",275,IF(head!F$48="S355",355,IF(head!F$48="S420",420,460))))*AN57*J57/1000</f>
        <v>502.80677412720331</v>
      </c>
      <c r="AP57" s="45" t="str">
        <f t="shared" si="16"/>
        <v>CF SHS 160 x 5</v>
      </c>
    </row>
    <row r="58" spans="1:42">
      <c r="A58" s="16" t="s">
        <v>731</v>
      </c>
      <c r="B58" s="31">
        <f t="shared" ref="B58:B70" si="22">AO58</f>
        <v>556.41654016400059</v>
      </c>
      <c r="C58" s="17">
        <v>160</v>
      </c>
      <c r="D58" s="17">
        <v>160</v>
      </c>
      <c r="E58" s="216">
        <v>5</v>
      </c>
      <c r="F58" s="17"/>
      <c r="G58" s="17"/>
      <c r="H58" s="35">
        <v>23.829612674800991</v>
      </c>
      <c r="I58" s="18">
        <v>24.284955592153874</v>
      </c>
      <c r="J58" s="18">
        <v>3035.6194490192347</v>
      </c>
      <c r="K58" s="18">
        <v>0.62283185307179589</v>
      </c>
      <c r="L58" s="49">
        <v>12023565.074642768</v>
      </c>
      <c r="M58" s="19">
        <v>150294.56343303461</v>
      </c>
      <c r="N58" s="19">
        <v>175160.02809801308</v>
      </c>
      <c r="O58" s="50">
        <v>62.935105678990269</v>
      </c>
      <c r="P58" s="19">
        <v>12023565.074642768</v>
      </c>
      <c r="Q58" s="19">
        <v>150294.56343303461</v>
      </c>
      <c r="R58" s="19">
        <v>175160.02809801308</v>
      </c>
      <c r="S58" s="18">
        <v>62.935105678990269</v>
      </c>
      <c r="T58" s="49">
        <v>19001180.809321299</v>
      </c>
      <c r="U58" s="36"/>
      <c r="V58" s="104">
        <v>1</v>
      </c>
      <c r="W58" s="105">
        <v>1</v>
      </c>
      <c r="X58" s="105">
        <v>2</v>
      </c>
      <c r="Y58" s="105">
        <v>2</v>
      </c>
      <c r="Z58" s="105">
        <v>3</v>
      </c>
      <c r="AA58" s="106">
        <v>1</v>
      </c>
      <c r="AB58" s="105">
        <v>2</v>
      </c>
      <c r="AC58" s="105">
        <v>3</v>
      </c>
      <c r="AD58" s="105">
        <v>4</v>
      </c>
      <c r="AE58" s="111">
        <v>4</v>
      </c>
      <c r="AF58" s="92">
        <f t="shared" ref="AF58:AF70" si="23">K58/J58*1000000</f>
        <v>205.17454955463009</v>
      </c>
      <c r="AG58" s="93"/>
      <c r="AH58" s="94"/>
      <c r="AI58" s="95"/>
      <c r="AJ58" s="60" t="s">
        <v>58</v>
      </c>
      <c r="AK58" s="60">
        <f t="shared" ref="AK58:AK68" si="24">IF(AJ58="a0",0.13,IF(AJ58="a",0.21,IF(AJ58="b",0.34,IF(AJ58="c",0.49,0.76))))</f>
        <v>0.49</v>
      </c>
      <c r="AL58" s="20">
        <f>IF(head!F$48="S235",235,IF(head!F$48="S275",275,IF(head!F$48="S355",355,IF(head!F$48="S420",420,460))))^0.5*head!$I$40*1000/(S58*3.1416*210000^0.5)</f>
        <v>0.60909204922941262</v>
      </c>
      <c r="AM58" s="20">
        <f t="shared" ref="AM58:AM68" si="25">0.5*(1+AK58*(AL58-0.2)+AL58^2)</f>
        <v>0.78572411427844879</v>
      </c>
      <c r="AN58" s="20">
        <f t="shared" ref="AN58:AN68" si="26">IF(AL58&lt;=0.2,1,1/(AM58+(AM58^2-AL58^2)^0.5))</f>
        <v>0.77998247076380511</v>
      </c>
      <c r="AO58" s="21">
        <f>IF(head!F$48="S235",235,IF(head!F$48="S275",275,IF(head!F$48="S355",355,IF(head!F$48="S420",420,460))))*AN58*J58/1000</f>
        <v>556.41654016400059</v>
      </c>
      <c r="AP58" s="45" t="str">
        <f t="shared" si="16"/>
        <v>CF SHS 160 x 6</v>
      </c>
    </row>
    <row r="59" spans="1:42">
      <c r="A59" s="16" t="s">
        <v>241</v>
      </c>
      <c r="B59" s="31">
        <f t="shared" si="22"/>
        <v>658.10116318606504</v>
      </c>
      <c r="C59" s="17">
        <v>160</v>
      </c>
      <c r="D59" s="17">
        <v>160</v>
      </c>
      <c r="E59" s="216">
        <v>6</v>
      </c>
      <c r="F59" s="17"/>
      <c r="G59" s="17"/>
      <c r="H59" s="35">
        <v>28.285842251713426</v>
      </c>
      <c r="I59" s="18">
        <v>28.826336052701581</v>
      </c>
      <c r="J59" s="18">
        <v>3603.2920065876979</v>
      </c>
      <c r="K59" s="18">
        <v>0.61939822368615505</v>
      </c>
      <c r="L59" s="49">
        <v>14054810.378757961</v>
      </c>
      <c r="M59" s="19">
        <v>175685.12973447453</v>
      </c>
      <c r="N59" s="19">
        <v>206239.85644796345</v>
      </c>
      <c r="O59" s="50">
        <v>62.454360562631194</v>
      </c>
      <c r="P59" s="19">
        <v>14054810.378757961</v>
      </c>
      <c r="Q59" s="19">
        <v>175685.12973447453</v>
      </c>
      <c r="R59" s="19">
        <v>206239.85644796345</v>
      </c>
      <c r="S59" s="18">
        <v>62.454360562631194</v>
      </c>
      <c r="T59" s="49">
        <v>22440285.556704201</v>
      </c>
      <c r="U59" s="36"/>
      <c r="V59" s="104">
        <v>1</v>
      </c>
      <c r="W59" s="105">
        <v>1</v>
      </c>
      <c r="X59" s="105">
        <v>1</v>
      </c>
      <c r="Y59" s="105">
        <v>1</v>
      </c>
      <c r="Z59" s="105">
        <v>1</v>
      </c>
      <c r="AA59" s="106">
        <v>1</v>
      </c>
      <c r="AB59" s="105">
        <v>1</v>
      </c>
      <c r="AC59" s="105">
        <v>1</v>
      </c>
      <c r="AD59" s="105">
        <v>2</v>
      </c>
      <c r="AE59" s="111">
        <v>2</v>
      </c>
      <c r="AF59" s="92">
        <f t="shared" si="23"/>
        <v>171.89787076754916</v>
      </c>
      <c r="AG59" s="93"/>
      <c r="AH59" s="94"/>
      <c r="AI59" s="95"/>
      <c r="AJ59" s="60" t="s">
        <v>58</v>
      </c>
      <c r="AK59" s="60">
        <f t="shared" si="24"/>
        <v>0.49</v>
      </c>
      <c r="AL59" s="20">
        <f>IF(head!F$48="S235",235,IF(head!F$48="S275",275,IF(head!F$48="S355",355,IF(head!F$48="S420",420,460))))^0.5*head!$I$40*1000/(S59*3.1416*210000^0.5)</f>
        <v>0.61378056137559878</v>
      </c>
      <c r="AM59" s="20">
        <f t="shared" si="25"/>
        <v>0.78973952629829436</v>
      </c>
      <c r="AN59" s="20">
        <f t="shared" si="26"/>
        <v>0.77718666056566021</v>
      </c>
      <c r="AO59" s="21">
        <f>IF(head!F$48="S235",235,IF(head!F$48="S275",275,IF(head!F$48="S355",355,IF(head!F$48="S420",420,460))))*AN59*J59/1000</f>
        <v>658.10116318606504</v>
      </c>
      <c r="AP59" s="45" t="str">
        <f t="shared" si="16"/>
        <v>CF SHS 180 x 6</v>
      </c>
    </row>
    <row r="60" spans="1:42">
      <c r="A60" s="16" t="s">
        <v>242</v>
      </c>
      <c r="B60" s="31">
        <f t="shared" si="22"/>
        <v>785.65315264067669</v>
      </c>
      <c r="C60" s="17">
        <v>180</v>
      </c>
      <c r="D60" s="17">
        <v>180</v>
      </c>
      <c r="E60" s="216">
        <v>6</v>
      </c>
      <c r="F60" s="17"/>
      <c r="G60" s="17"/>
      <c r="H60" s="35">
        <v>32.053842251713426</v>
      </c>
      <c r="I60" s="18">
        <v>32.666336052701581</v>
      </c>
      <c r="J60" s="18">
        <v>4083.2920065876979</v>
      </c>
      <c r="K60" s="18">
        <v>0.69939822368615501</v>
      </c>
      <c r="L60" s="49">
        <v>20365216.708376002</v>
      </c>
      <c r="M60" s="19">
        <v>226280.18564862225</v>
      </c>
      <c r="N60" s="19">
        <v>264352.77651384042</v>
      </c>
      <c r="O60" s="50">
        <v>70.621883912717209</v>
      </c>
      <c r="P60" s="19">
        <v>20365216.708376002</v>
      </c>
      <c r="Q60" s="19">
        <v>226280.18564862225</v>
      </c>
      <c r="R60" s="19">
        <v>264352.77651384042</v>
      </c>
      <c r="S60" s="18">
        <v>70.621883912717209</v>
      </c>
      <c r="T60" s="49">
        <v>32294237.481024198</v>
      </c>
      <c r="U60" s="36"/>
      <c r="V60" s="104">
        <v>1</v>
      </c>
      <c r="W60" s="105">
        <v>1</v>
      </c>
      <c r="X60" s="105">
        <v>1</v>
      </c>
      <c r="Y60" s="105">
        <v>2</v>
      </c>
      <c r="Z60" s="105">
        <v>2</v>
      </c>
      <c r="AA60" s="106">
        <v>1</v>
      </c>
      <c r="AB60" s="105">
        <v>2</v>
      </c>
      <c r="AC60" s="105">
        <v>2</v>
      </c>
      <c r="AD60" s="105">
        <v>3</v>
      </c>
      <c r="AE60" s="111">
        <v>4</v>
      </c>
      <c r="AF60" s="92">
        <f t="shared" si="23"/>
        <v>171.28293116382437</v>
      </c>
      <c r="AG60" s="93"/>
      <c r="AH60" s="94"/>
      <c r="AI60" s="95"/>
      <c r="AJ60" s="60" t="s">
        <v>58</v>
      </c>
      <c r="AK60" s="60">
        <f t="shared" si="24"/>
        <v>0.49</v>
      </c>
      <c r="AL60" s="20">
        <f>IF(head!F$48="S235",235,IF(head!F$48="S275",275,IF(head!F$48="S355",355,IF(head!F$48="S420",420,460))))^0.5*head!$I$40*1000/(S60*3.1416*210000^0.5)</f>
        <v>0.5427959488288725</v>
      </c>
      <c r="AM60" s="20">
        <f t="shared" si="25"/>
        <v>0.73129872849559185</v>
      </c>
      <c r="AN60" s="20">
        <f t="shared" si="26"/>
        <v>0.81875234478951064</v>
      </c>
      <c r="AO60" s="21">
        <f>IF(head!F$48="S235",235,IF(head!F$48="S275",275,IF(head!F$48="S355",355,IF(head!F$48="S420",420,460))))*AN60*J60/1000</f>
        <v>785.65315264067669</v>
      </c>
      <c r="AP60" s="45" t="str">
        <f t="shared" si="16"/>
        <v>CF SHS 200 x 6</v>
      </c>
    </row>
    <row r="61" spans="1:42">
      <c r="A61" s="16" t="s">
        <v>243</v>
      </c>
      <c r="B61" s="31">
        <f t="shared" si="22"/>
        <v>912.04429534064104</v>
      </c>
      <c r="C61" s="17">
        <v>200</v>
      </c>
      <c r="D61" s="17">
        <v>200</v>
      </c>
      <c r="E61" s="216">
        <v>6</v>
      </c>
      <c r="F61" s="17"/>
      <c r="G61" s="17"/>
      <c r="H61" s="35">
        <v>35.82184225171342</v>
      </c>
      <c r="I61" s="18">
        <v>36.506336052701577</v>
      </c>
      <c r="J61" s="18">
        <v>4563.2920065876979</v>
      </c>
      <c r="K61" s="18">
        <v>0.77939822368615497</v>
      </c>
      <c r="L61" s="49">
        <v>28327481.439311579</v>
      </c>
      <c r="M61" s="19">
        <v>283274.81439311575</v>
      </c>
      <c r="N61" s="19">
        <v>329665.69657971739</v>
      </c>
      <c r="O61" s="50">
        <v>78.788866345835913</v>
      </c>
      <c r="P61" s="19">
        <v>28327481.439311579</v>
      </c>
      <c r="Q61" s="19">
        <v>283274.81439311575</v>
      </c>
      <c r="R61" s="19">
        <v>329665.69657971739</v>
      </c>
      <c r="S61" s="18">
        <v>78.788866345835913</v>
      </c>
      <c r="T61" s="49">
        <v>44674585.617235698</v>
      </c>
      <c r="U61" s="36"/>
      <c r="V61" s="104">
        <v>1</v>
      </c>
      <c r="W61" s="105">
        <v>1</v>
      </c>
      <c r="X61" s="105">
        <v>2</v>
      </c>
      <c r="Y61" s="105">
        <v>3</v>
      </c>
      <c r="Z61" s="105">
        <v>3</v>
      </c>
      <c r="AA61" s="106">
        <v>2</v>
      </c>
      <c r="AB61" s="105">
        <v>2</v>
      </c>
      <c r="AC61" s="105">
        <v>4</v>
      </c>
      <c r="AD61" s="105">
        <v>4</v>
      </c>
      <c r="AE61" s="111">
        <v>4</v>
      </c>
      <c r="AF61" s="92">
        <f t="shared" si="23"/>
        <v>170.79735913480741</v>
      </c>
      <c r="AG61" s="93"/>
      <c r="AH61" s="94"/>
      <c r="AI61" s="95"/>
      <c r="AJ61" s="60" t="s">
        <v>58</v>
      </c>
      <c r="AK61" s="60">
        <f t="shared" si="24"/>
        <v>0.49</v>
      </c>
      <c r="AL61" s="20">
        <f>IF(head!F$48="S235",235,IF(head!F$48="S275",275,IF(head!F$48="S355",355,IF(head!F$48="S420",420,460))))^0.5*head!$I$40*1000/(S61*3.1416*210000^0.5)</f>
        <v>0.48653159087510828</v>
      </c>
      <c r="AM61" s="20">
        <f t="shared" si="25"/>
        <v>0.68855673422413333</v>
      </c>
      <c r="AN61" s="20">
        <f t="shared" si="26"/>
        <v>0.85049116932211366</v>
      </c>
      <c r="AO61" s="21">
        <f>IF(head!F$48="S235",235,IF(head!F$48="S275",275,IF(head!F$48="S355",355,IF(head!F$48="S420",420,460))))*AN61*J61/1000</f>
        <v>912.04429534064104</v>
      </c>
      <c r="AP61" s="45" t="str">
        <f t="shared" si="16"/>
        <v>CF SHS 220 x 6</v>
      </c>
    </row>
    <row r="62" spans="1:42">
      <c r="A62" s="16" t="s">
        <v>244</v>
      </c>
      <c r="B62" s="31">
        <f t="shared" si="22"/>
        <v>1037.6181558299261</v>
      </c>
      <c r="C62" s="17">
        <v>220</v>
      </c>
      <c r="D62" s="17">
        <v>220</v>
      </c>
      <c r="E62" s="216">
        <v>6</v>
      </c>
      <c r="F62" s="17"/>
      <c r="G62" s="17"/>
      <c r="H62" s="35">
        <v>39.589842251713421</v>
      </c>
      <c r="I62" s="18">
        <v>40.346336052701574</v>
      </c>
      <c r="J62" s="18">
        <v>5043.2920065876979</v>
      </c>
      <c r="K62" s="18">
        <v>0.85939822368615504</v>
      </c>
      <c r="L62" s="49">
        <v>38133604.571564697</v>
      </c>
      <c r="M62" s="19">
        <v>346669.13246876991</v>
      </c>
      <c r="N62" s="19">
        <v>402178.61664559436</v>
      </c>
      <c r="O62" s="50">
        <v>86.955463055673022</v>
      </c>
      <c r="P62" s="19">
        <v>38133604.571564697</v>
      </c>
      <c r="Q62" s="19">
        <v>346669.13246876991</v>
      </c>
      <c r="R62" s="19">
        <v>402178.61664559436</v>
      </c>
      <c r="S62" s="18">
        <v>86.955463055673022</v>
      </c>
      <c r="T62" s="49">
        <v>59869304.526826702</v>
      </c>
      <c r="U62" s="36"/>
      <c r="V62" s="104">
        <v>1</v>
      </c>
      <c r="W62" s="105">
        <v>2</v>
      </c>
      <c r="X62" s="105">
        <v>3</v>
      </c>
      <c r="Y62" s="105">
        <v>4</v>
      </c>
      <c r="Z62" s="105">
        <v>4</v>
      </c>
      <c r="AA62" s="106">
        <v>3</v>
      </c>
      <c r="AB62" s="105">
        <v>3</v>
      </c>
      <c r="AC62" s="105">
        <v>4</v>
      </c>
      <c r="AD62" s="105">
        <v>4</v>
      </c>
      <c r="AE62" s="111">
        <v>4</v>
      </c>
      <c r="AF62" s="92">
        <f t="shared" si="23"/>
        <v>170.40421664333206</v>
      </c>
      <c r="AG62" s="93"/>
      <c r="AH62" s="94"/>
      <c r="AI62" s="95"/>
      <c r="AJ62" s="60" t="s">
        <v>58</v>
      </c>
      <c r="AK62" s="60">
        <f t="shared" si="24"/>
        <v>0.49</v>
      </c>
      <c r="AL62" s="20">
        <f>IF(head!F$48="S235",235,IF(head!F$48="S275",275,IF(head!F$48="S355",355,IF(head!F$48="S420",420,460))))^0.5*head!$I$40*1000/(S62*3.1416*210000^0.5)</f>
        <v>0.44083800073542295</v>
      </c>
      <c r="AM62" s="20">
        <f t="shared" si="25"/>
        <v>0.65617438162638098</v>
      </c>
      <c r="AN62" s="20">
        <f t="shared" si="26"/>
        <v>0.87549886106523234</v>
      </c>
      <c r="AO62" s="21">
        <f>IF(head!F$48="S235",235,IF(head!F$48="S275",275,IF(head!F$48="S355",355,IF(head!F$48="S420",420,460))))*AN62*J62/1000</f>
        <v>1037.6181558299261</v>
      </c>
      <c r="AP62" s="45" t="str">
        <f t="shared" si="16"/>
        <v>CF SHS 250 x 6</v>
      </c>
    </row>
    <row r="63" spans="1:42">
      <c r="A63" s="16" t="s">
        <v>245</v>
      </c>
      <c r="B63" s="31">
        <f t="shared" si="22"/>
        <v>1225.0127871130114</v>
      </c>
      <c r="C63" s="17">
        <v>250</v>
      </c>
      <c r="D63" s="17">
        <v>250</v>
      </c>
      <c r="E63" s="216">
        <v>6</v>
      </c>
      <c r="F63" s="17"/>
      <c r="G63" s="17"/>
      <c r="H63" s="35">
        <v>45.241842251713422</v>
      </c>
      <c r="I63" s="18">
        <v>46.106336052701579</v>
      </c>
      <c r="J63" s="18">
        <v>5763.2920065876979</v>
      </c>
      <c r="K63" s="18">
        <v>0.97939822368615503</v>
      </c>
      <c r="L63" s="49">
        <v>56720023.772414722</v>
      </c>
      <c r="M63" s="19">
        <v>453760.19017931784</v>
      </c>
      <c r="N63" s="19">
        <v>524447.99674440979</v>
      </c>
      <c r="O63" s="50">
        <v>99.204846602550404</v>
      </c>
      <c r="P63" s="19">
        <v>56720023.772414722</v>
      </c>
      <c r="Q63" s="19">
        <v>453760.19017931784</v>
      </c>
      <c r="R63" s="19">
        <v>524447.99674440979</v>
      </c>
      <c r="S63" s="18">
        <v>99.204846602550404</v>
      </c>
      <c r="T63" s="49">
        <v>88568396.630667597</v>
      </c>
      <c r="U63" s="36"/>
      <c r="V63" s="104">
        <v>2</v>
      </c>
      <c r="W63" s="105">
        <v>3</v>
      </c>
      <c r="X63" s="105">
        <v>4</v>
      </c>
      <c r="Y63" s="105">
        <v>4</v>
      </c>
      <c r="Z63" s="105">
        <v>4</v>
      </c>
      <c r="AA63" s="106">
        <v>4</v>
      </c>
      <c r="AB63" s="105">
        <v>4</v>
      </c>
      <c r="AC63" s="105">
        <v>4</v>
      </c>
      <c r="AD63" s="105">
        <v>4</v>
      </c>
      <c r="AE63" s="111">
        <v>4</v>
      </c>
      <c r="AF63" s="92">
        <f t="shared" si="23"/>
        <v>169.93728975846781</v>
      </c>
      <c r="AG63" s="93"/>
      <c r="AH63" s="94"/>
      <c r="AI63" s="95"/>
      <c r="AJ63" s="60" t="s">
        <v>58</v>
      </c>
      <c r="AK63" s="60">
        <f t="shared" si="24"/>
        <v>0.49</v>
      </c>
      <c r="AL63" s="20">
        <f>IF(head!F$48="S235",235,IF(head!F$48="S275",275,IF(head!F$48="S355",355,IF(head!F$48="S420",420,460))))^0.5*head!$I$40*1000/(S63*3.1416*210000^0.5)</f>
        <v>0.38640523925269937</v>
      </c>
      <c r="AM63" s="20">
        <f t="shared" si="25"/>
        <v>0.62032378807787925</v>
      </c>
      <c r="AN63" s="20">
        <f t="shared" si="26"/>
        <v>0.90448659632987205</v>
      </c>
      <c r="AO63" s="21">
        <f>IF(head!F$48="S235",235,IF(head!F$48="S275",275,IF(head!F$48="S355",355,IF(head!F$48="S420",420,460))))*AN63*J63/1000</f>
        <v>1225.0127871130114</v>
      </c>
      <c r="AP63" s="45" t="str">
        <f t="shared" si="16"/>
        <v>CF SHS 300 x 6</v>
      </c>
    </row>
    <row r="64" spans="1:42">
      <c r="A64" s="16" t="s">
        <v>745</v>
      </c>
      <c r="B64" s="31">
        <f t="shared" si="22"/>
        <v>1536.0363313577211</v>
      </c>
      <c r="C64" s="17">
        <v>300</v>
      </c>
      <c r="D64" s="17">
        <v>300</v>
      </c>
      <c r="E64" s="216">
        <v>6</v>
      </c>
      <c r="F64" s="17"/>
      <c r="G64" s="17"/>
      <c r="H64" s="35">
        <v>54.661842251713423</v>
      </c>
      <c r="I64" s="18">
        <v>55.70633605270158</v>
      </c>
      <c r="J64" s="18">
        <v>6963.2920065876979</v>
      </c>
      <c r="K64" s="18">
        <v>1.1793982236861551</v>
      </c>
      <c r="L64" s="49">
        <v>99636681.113752559</v>
      </c>
      <c r="M64" s="19">
        <v>664244.54075835051</v>
      </c>
      <c r="N64" s="19">
        <v>764230.29690910224</v>
      </c>
      <c r="O64" s="50">
        <v>119.61959358217989</v>
      </c>
      <c r="P64" s="19">
        <v>99636681.113752559</v>
      </c>
      <c r="Q64" s="19">
        <v>664244.54075835051</v>
      </c>
      <c r="R64" s="19">
        <v>764230.29690910224</v>
      </c>
      <c r="S64" s="18">
        <v>119.61959358217989</v>
      </c>
      <c r="T64" s="49">
        <v>154552253.889644</v>
      </c>
      <c r="U64" s="36"/>
      <c r="V64" s="104">
        <v>4</v>
      </c>
      <c r="W64" s="105">
        <v>4</v>
      </c>
      <c r="X64" s="105">
        <v>4</v>
      </c>
      <c r="Y64" s="105">
        <v>4</v>
      </c>
      <c r="Z64" s="105">
        <v>4</v>
      </c>
      <c r="AA64" s="106">
        <v>4</v>
      </c>
      <c r="AB64" s="105">
        <v>4</v>
      </c>
      <c r="AC64" s="105">
        <v>4</v>
      </c>
      <c r="AD64" s="105">
        <v>4</v>
      </c>
      <c r="AE64" s="111">
        <v>4</v>
      </c>
      <c r="AF64" s="92">
        <f t="shared" si="23"/>
        <v>169.3736558183073</v>
      </c>
      <c r="AG64" s="93"/>
      <c r="AH64" s="94"/>
      <c r="AI64" s="95"/>
      <c r="AJ64" s="60" t="s">
        <v>58</v>
      </c>
      <c r="AK64" s="60">
        <f t="shared" si="24"/>
        <v>0.49</v>
      </c>
      <c r="AL64" s="20">
        <f>IF(head!F$48="S235",235,IF(head!F$48="S275",275,IF(head!F$48="S355",355,IF(head!F$48="S420",420,460))))^0.5*head!$I$40*1000/(S64*3.1416*210000^0.5)</f>
        <v>0.32045981213061453</v>
      </c>
      <c r="AM64" s="20">
        <f t="shared" si="25"/>
        <v>0.58085989956739492</v>
      </c>
      <c r="AN64" s="20">
        <f t="shared" si="26"/>
        <v>0.93868314126485197</v>
      </c>
      <c r="AO64" s="21">
        <f>IF(head!F$48="S235",235,IF(head!F$48="S275",275,IF(head!F$48="S355",355,IF(head!F$48="S420",420,460))))*AN64*J64/1000</f>
        <v>1536.0363313577211</v>
      </c>
      <c r="AP64" s="45" t="str">
        <f t="shared" si="16"/>
        <v>CF SHS 300 x 8</v>
      </c>
    </row>
    <row r="65" spans="1:42">
      <c r="A65" s="16" t="s">
        <v>247</v>
      </c>
      <c r="B65" s="31">
        <f t="shared" si="22"/>
        <v>2009.2281761012907</v>
      </c>
      <c r="C65" s="17">
        <v>300</v>
      </c>
      <c r="D65" s="17">
        <v>300</v>
      </c>
      <c r="E65" s="216">
        <v>8</v>
      </c>
      <c r="F65" s="17"/>
      <c r="G65" s="17"/>
      <c r="H65" s="35">
        <v>71.62534459665406</v>
      </c>
      <c r="I65" s="18">
        <v>72.993981754551911</v>
      </c>
      <c r="J65" s="18">
        <v>9124.2477193189879</v>
      </c>
      <c r="K65" s="18">
        <v>1.1656637061435917</v>
      </c>
      <c r="L65" s="49">
        <v>128006870.81298488</v>
      </c>
      <c r="M65" s="19">
        <v>853379.13875323255</v>
      </c>
      <c r="N65" s="19">
        <v>990674.870178135</v>
      </c>
      <c r="O65" s="50">
        <v>118.4453748621878</v>
      </c>
      <c r="P65" s="19">
        <v>128006870.81298488</v>
      </c>
      <c r="Q65" s="19">
        <v>853379.13875323255</v>
      </c>
      <c r="R65" s="19">
        <v>990674.870178135</v>
      </c>
      <c r="S65" s="18">
        <v>118.4453748621878</v>
      </c>
      <c r="T65" s="49">
        <v>203379264.79774201</v>
      </c>
      <c r="U65" s="36"/>
      <c r="V65" s="104">
        <v>1</v>
      </c>
      <c r="W65" s="105">
        <v>2</v>
      </c>
      <c r="X65" s="105">
        <v>3</v>
      </c>
      <c r="Y65" s="105">
        <v>4</v>
      </c>
      <c r="Z65" s="105">
        <v>4</v>
      </c>
      <c r="AA65" s="106">
        <v>3</v>
      </c>
      <c r="AB65" s="105">
        <v>3</v>
      </c>
      <c r="AC65" s="105">
        <v>4</v>
      </c>
      <c r="AD65" s="105">
        <v>4</v>
      </c>
      <c r="AE65" s="111">
        <v>4</v>
      </c>
      <c r="AF65" s="92">
        <f t="shared" si="23"/>
        <v>127.7545000970879</v>
      </c>
      <c r="AG65" s="93"/>
      <c r="AH65" s="94"/>
      <c r="AI65" s="95"/>
      <c r="AJ65" s="60" t="s">
        <v>58</v>
      </c>
      <c r="AK65" s="60">
        <f t="shared" si="24"/>
        <v>0.49</v>
      </c>
      <c r="AL65" s="20">
        <f>IF(head!F$48="S235",235,IF(head!F$48="S275",275,IF(head!F$48="S355",355,IF(head!F$48="S420",420,460))))^0.5*head!$I$40*1000/(S65*3.1416*210000^0.5)</f>
        <v>0.32363671887641804</v>
      </c>
      <c r="AM65" s="20">
        <f t="shared" si="25"/>
        <v>0.58266135902726923</v>
      </c>
      <c r="AN65" s="20">
        <f t="shared" si="26"/>
        <v>0.93705337638334774</v>
      </c>
      <c r="AO65" s="21">
        <f>IF(head!F$48="S235",235,IF(head!F$48="S275",275,IF(head!F$48="S355",355,IF(head!F$48="S420",420,460))))*AN65*J65/1000</f>
        <v>2009.2281761012907</v>
      </c>
      <c r="AP65" s="45" t="str">
        <f t="shared" si="16"/>
        <v>CF SHS 350 x 8</v>
      </c>
    </row>
    <row r="66" spans="1:42">
      <c r="A66" s="16" t="s">
        <v>248</v>
      </c>
      <c r="B66" s="31">
        <f t="shared" si="22"/>
        <v>2422.7868009401955</v>
      </c>
      <c r="C66" s="17">
        <v>350</v>
      </c>
      <c r="D66" s="17">
        <v>350</v>
      </c>
      <c r="E66" s="216">
        <v>8</v>
      </c>
      <c r="F66" s="17"/>
      <c r="G66" s="17"/>
      <c r="H66" s="35">
        <v>84.185344596654048</v>
      </c>
      <c r="I66" s="18">
        <v>85.793981754551893</v>
      </c>
      <c r="J66" s="18">
        <v>10724.247719318988</v>
      </c>
      <c r="K66" s="18">
        <v>1.3656637061435917</v>
      </c>
      <c r="L66" s="49">
        <v>206807002.47979927</v>
      </c>
      <c r="M66" s="19">
        <v>1181754.2998845673</v>
      </c>
      <c r="N66" s="19">
        <v>1365581.0631611098</v>
      </c>
      <c r="O66" s="50">
        <v>138.86704731553695</v>
      </c>
      <c r="P66" s="19">
        <v>206807002.47979927</v>
      </c>
      <c r="Q66" s="19">
        <v>1181754.2998845673</v>
      </c>
      <c r="R66" s="19">
        <v>1365581.0631611098</v>
      </c>
      <c r="S66" s="18">
        <v>138.86704731553695</v>
      </c>
      <c r="T66" s="49">
        <v>325945720.430493</v>
      </c>
      <c r="U66" s="36"/>
      <c r="V66" s="104">
        <v>3</v>
      </c>
      <c r="W66" s="105">
        <v>3</v>
      </c>
      <c r="X66" s="105">
        <v>4</v>
      </c>
      <c r="Y66" s="105">
        <v>4</v>
      </c>
      <c r="Z66" s="105">
        <v>4</v>
      </c>
      <c r="AA66" s="106">
        <v>4</v>
      </c>
      <c r="AB66" s="105">
        <v>4</v>
      </c>
      <c r="AC66" s="105">
        <v>4</v>
      </c>
      <c r="AD66" s="105">
        <v>4</v>
      </c>
      <c r="AE66" s="111">
        <v>4</v>
      </c>
      <c r="AF66" s="92">
        <f t="shared" si="23"/>
        <v>127.3435435180636</v>
      </c>
      <c r="AG66" s="93"/>
      <c r="AH66" s="94"/>
      <c r="AI66" s="95"/>
      <c r="AJ66" s="60" t="s">
        <v>58</v>
      </c>
      <c r="AK66" s="60">
        <f t="shared" si="24"/>
        <v>0.49</v>
      </c>
      <c r="AL66" s="20">
        <f>IF(head!F$48="S235",235,IF(head!F$48="S275",275,IF(head!F$48="S355",355,IF(head!F$48="S420",420,460))))^0.5*head!$I$40*1000/(S66*3.1416*210000^0.5)</f>
        <v>0.27604297223504776</v>
      </c>
      <c r="AM66" s="20">
        <f t="shared" si="25"/>
        <v>0.55673038945776643</v>
      </c>
      <c r="AN66" s="20">
        <f t="shared" si="26"/>
        <v>0.9613477175893983</v>
      </c>
      <c r="AO66" s="21">
        <f>IF(head!F$48="S235",235,IF(head!F$48="S275",275,IF(head!F$48="S355",355,IF(head!F$48="S420",420,460))))*AN66*J66/1000</f>
        <v>2422.7868009401955</v>
      </c>
      <c r="AP66" s="45" t="str">
        <f t="shared" si="16"/>
        <v>CF SHS 350 x 10</v>
      </c>
    </row>
    <row r="67" spans="1:42">
      <c r="A67" s="16" t="s">
        <v>249</v>
      </c>
      <c r="B67" s="31">
        <f t="shared" si="22"/>
        <v>2991.6529527450721</v>
      </c>
      <c r="C67" s="17">
        <v>350</v>
      </c>
      <c r="D67" s="17">
        <v>350</v>
      </c>
      <c r="E67" s="216">
        <v>10</v>
      </c>
      <c r="F67" s="17"/>
      <c r="G67" s="17"/>
      <c r="H67" s="35">
        <v>104.06460093227194</v>
      </c>
      <c r="I67" s="18">
        <v>106.05309649148732</v>
      </c>
      <c r="J67" s="18">
        <v>13256.637061435917</v>
      </c>
      <c r="K67" s="18">
        <v>1.3570796326794896</v>
      </c>
      <c r="L67" s="49">
        <v>251891369.25786319</v>
      </c>
      <c r="M67" s="19">
        <v>1439379.2529020754</v>
      </c>
      <c r="N67" s="19">
        <v>1674828.8925487211</v>
      </c>
      <c r="O67" s="50">
        <v>137.84466440710361</v>
      </c>
      <c r="P67" s="19">
        <v>251891369.25786319</v>
      </c>
      <c r="Q67" s="19">
        <v>1439379.2529020754</v>
      </c>
      <c r="R67" s="19">
        <v>1674828.8925487211</v>
      </c>
      <c r="S67" s="18">
        <v>137.84466440710361</v>
      </c>
      <c r="T67" s="49">
        <v>401811979.44337893</v>
      </c>
      <c r="U67" s="36"/>
      <c r="V67" s="104">
        <v>1</v>
      </c>
      <c r="W67" s="105">
        <v>1</v>
      </c>
      <c r="X67" s="105">
        <v>2</v>
      </c>
      <c r="Y67" s="105">
        <v>3</v>
      </c>
      <c r="Z67" s="105">
        <v>3</v>
      </c>
      <c r="AA67" s="106">
        <v>2</v>
      </c>
      <c r="AB67" s="105">
        <v>3</v>
      </c>
      <c r="AC67" s="105">
        <v>4</v>
      </c>
      <c r="AD67" s="105">
        <v>4</v>
      </c>
      <c r="AE67" s="111">
        <v>4</v>
      </c>
      <c r="AF67" s="92">
        <f t="shared" si="23"/>
        <v>102.3698262530916</v>
      </c>
      <c r="AG67" s="93"/>
      <c r="AH67" s="94"/>
      <c r="AI67" s="95"/>
      <c r="AJ67" s="60" t="s">
        <v>58</v>
      </c>
      <c r="AK67" s="60">
        <f t="shared" si="24"/>
        <v>0.49</v>
      </c>
      <c r="AL67" s="20">
        <f>IF(head!F$48="S235",235,IF(head!F$48="S275",275,IF(head!F$48="S355",355,IF(head!F$48="S420",420,460))))^0.5*head!$I$40*1000/(S67*3.1416*210000^0.5)</f>
        <v>0.27809036099702955</v>
      </c>
      <c r="AM67" s="20">
        <f t="shared" si="25"/>
        <v>0.55779926288400128</v>
      </c>
      <c r="AN67" s="20">
        <f t="shared" si="26"/>
        <v>0.96030675334854643</v>
      </c>
      <c r="AO67" s="21">
        <f>IF(head!F$48="S235",235,IF(head!F$48="S275",275,IF(head!F$48="S355",355,IF(head!F$48="S420",420,460))))*AN67*J67/1000</f>
        <v>2991.6529527450721</v>
      </c>
      <c r="AP67" s="45" t="str">
        <f t="shared" si="16"/>
        <v>CF SHS 400 x 10</v>
      </c>
    </row>
    <row r="68" spans="1:42">
      <c r="A68" s="16" t="s">
        <v>250</v>
      </c>
      <c r="B68" s="31">
        <f t="shared" si="22"/>
        <v>3508.3375516754568</v>
      </c>
      <c r="C68" s="17">
        <v>400</v>
      </c>
      <c r="D68" s="17">
        <v>400</v>
      </c>
      <c r="E68" s="216">
        <v>10</v>
      </c>
      <c r="F68" s="17"/>
      <c r="G68" s="17"/>
      <c r="H68" s="35">
        <v>119.76460093227193</v>
      </c>
      <c r="I68" s="18">
        <v>122.05309649148732</v>
      </c>
      <c r="J68" s="18">
        <v>15256.637061435917</v>
      </c>
      <c r="K68" s="18">
        <v>1.5570796326794896</v>
      </c>
      <c r="L68" s="49">
        <v>382159878.71536344</v>
      </c>
      <c r="M68" s="19">
        <v>1910799.3935768171</v>
      </c>
      <c r="N68" s="19">
        <v>2213744.8190846192</v>
      </c>
      <c r="O68" s="50">
        <v>158.26800853989843</v>
      </c>
      <c r="P68" s="19">
        <v>382159878.71536344</v>
      </c>
      <c r="Q68" s="19">
        <v>1910799.3935768171</v>
      </c>
      <c r="R68" s="19">
        <v>2213744.8190846192</v>
      </c>
      <c r="S68" s="18">
        <v>158.26800853989843</v>
      </c>
      <c r="T68" s="49">
        <v>605053120.91017795</v>
      </c>
      <c r="U68" s="36"/>
      <c r="V68" s="104">
        <v>2</v>
      </c>
      <c r="W68" s="105">
        <v>2</v>
      </c>
      <c r="X68" s="105">
        <v>4</v>
      </c>
      <c r="Y68" s="105">
        <v>4</v>
      </c>
      <c r="Z68" s="105">
        <v>4</v>
      </c>
      <c r="AA68" s="106">
        <v>3</v>
      </c>
      <c r="AB68" s="105">
        <v>4</v>
      </c>
      <c r="AC68" s="105">
        <v>4</v>
      </c>
      <c r="AD68" s="105">
        <v>4</v>
      </c>
      <c r="AE68" s="111">
        <v>4</v>
      </c>
      <c r="AF68" s="92">
        <f t="shared" si="23"/>
        <v>102.05916457272932</v>
      </c>
      <c r="AG68" s="93"/>
      <c r="AH68" s="94"/>
      <c r="AI68" s="95"/>
      <c r="AJ68" s="60" t="s">
        <v>58</v>
      </c>
      <c r="AK68" s="60">
        <f t="shared" si="24"/>
        <v>0.49</v>
      </c>
      <c r="AL68" s="20">
        <f>IF(head!F$48="S235",235,IF(head!F$48="S275",275,IF(head!F$48="S355",355,IF(head!F$48="S420",420,460))))^0.5*head!$I$40*1000/(S68*3.1416*210000^0.5)</f>
        <v>0.24220480715041182</v>
      </c>
      <c r="AM68" s="20">
        <f t="shared" si="25"/>
        <v>0.53967176205523504</v>
      </c>
      <c r="AN68" s="20">
        <f t="shared" si="26"/>
        <v>0.97853123886079529</v>
      </c>
      <c r="AO68" s="21">
        <f>IF(head!F$48="S235",235,IF(head!F$48="S275",275,IF(head!F$48="S355",355,IF(head!F$48="S420",420,460))))*AN68*J68/1000</f>
        <v>3508.3375516754568</v>
      </c>
      <c r="AP68" s="45" t="str">
        <f t="shared" si="16"/>
        <v>CF SHS 400 x 12,5</v>
      </c>
    </row>
    <row r="69" spans="1:42">
      <c r="A69" s="16" t="s">
        <v>750</v>
      </c>
      <c r="B69" s="31">
        <f t="shared" si="22"/>
        <v>4295.444040672267</v>
      </c>
      <c r="C69" s="17">
        <v>400</v>
      </c>
      <c r="D69" s="17">
        <v>400</v>
      </c>
      <c r="E69" s="216">
        <v>12.5</v>
      </c>
      <c r="F69" s="17"/>
      <c r="G69" s="17"/>
      <c r="H69" s="35">
        <v>146.82929869584365</v>
      </c>
      <c r="I69" s="18">
        <v>149.6349540849362</v>
      </c>
      <c r="J69" s="18">
        <v>18704.369260617026</v>
      </c>
      <c r="K69" s="18">
        <v>1.5356194490192345</v>
      </c>
      <c r="L69" s="49">
        <v>458765381.01165867</v>
      </c>
      <c r="M69" s="19">
        <v>2293826.9050582936</v>
      </c>
      <c r="N69" s="19">
        <v>2682689.1715169335</v>
      </c>
      <c r="O69" s="50">
        <v>156.61154904140324</v>
      </c>
      <c r="P69" s="19">
        <v>458765381.01165867</v>
      </c>
      <c r="Q69" s="19">
        <v>2293826.9050582936</v>
      </c>
      <c r="R69" s="19">
        <v>2682689.1715169335</v>
      </c>
      <c r="S69" s="18">
        <v>156.61154904140324</v>
      </c>
      <c r="T69" s="49">
        <v>746789000.25282097</v>
      </c>
      <c r="U69" s="36"/>
      <c r="V69" s="104">
        <v>1</v>
      </c>
      <c r="W69" s="105">
        <v>1</v>
      </c>
      <c r="X69" s="105">
        <v>1</v>
      </c>
      <c r="Y69" s="105">
        <v>2</v>
      </c>
      <c r="Z69" s="105">
        <v>2</v>
      </c>
      <c r="AA69" s="106">
        <v>1</v>
      </c>
      <c r="AB69" s="105">
        <v>2</v>
      </c>
      <c r="AC69" s="105">
        <v>2</v>
      </c>
      <c r="AD69" s="105">
        <v>3</v>
      </c>
      <c r="AE69" s="111">
        <v>4</v>
      </c>
      <c r="AF69" s="92">
        <f t="shared" si="23"/>
        <v>82.09950453943172</v>
      </c>
      <c r="AG69" s="93"/>
      <c r="AH69" s="94"/>
      <c r="AI69" s="95"/>
      <c r="AJ69" s="60" t="s">
        <v>58</v>
      </c>
      <c r="AK69" s="60">
        <f>IF(AJ69="a0",0.13,IF(AJ69="a",0.21,IF(AJ69="b",0.34,IF(AJ69="c",0.49,0.76))))</f>
        <v>0.49</v>
      </c>
      <c r="AL69" s="20">
        <f>IF(head!F$48="S235",235,IF(head!F$48="S275",275,IF(head!F$48="S355",355,IF(head!F$48="S420",420,460))))^0.5*head!$I$40*1000/(S69*3.1416*210000^0.5)</f>
        <v>0.2447665751416053</v>
      </c>
      <c r="AM69" s="20">
        <f>0.5*(1+AK69*(AL69-0.2)+AL69^2)</f>
        <v>0.5409231490629689</v>
      </c>
      <c r="AN69" s="20">
        <f>IF(AL69&lt;=0.2,1,1/(AM69+(AM69^2-AL69^2)^0.5))</f>
        <v>0.97723077558903348</v>
      </c>
      <c r="AO69" s="21">
        <f>IF(head!F$48="S235",235,IF(head!F$48="S275",275,IF(head!F$48="S355",355,IF(head!F$48="S420",420,460))))*AN69*J69/1000</f>
        <v>4295.444040672267</v>
      </c>
      <c r="AP69" s="45" t="str">
        <f>A70</f>
        <v>CF SHS 400 x 16</v>
      </c>
    </row>
    <row r="70" spans="1:42">
      <c r="A70" s="16" t="s">
        <v>251</v>
      </c>
      <c r="B70" s="31">
        <f t="shared" si="22"/>
        <v>5382.8598215166594</v>
      </c>
      <c r="C70" s="17">
        <v>400</v>
      </c>
      <c r="D70" s="17">
        <v>400</v>
      </c>
      <c r="E70" s="216">
        <v>16</v>
      </c>
      <c r="F70" s="17"/>
      <c r="G70" s="17"/>
      <c r="H70" s="35">
        <v>184.29632298327024</v>
      </c>
      <c r="I70" s="18">
        <v>187.81790877275949</v>
      </c>
      <c r="J70" s="18">
        <v>23477.238596594936</v>
      </c>
      <c r="K70" s="18">
        <v>1.51759289474462</v>
      </c>
      <c r="L70" s="49">
        <v>561536121.71476305</v>
      </c>
      <c r="M70" s="19">
        <v>2807680.6085738153</v>
      </c>
      <c r="N70" s="19">
        <v>3322097.6000157637</v>
      </c>
      <c r="O70" s="50">
        <v>154.65549033884673</v>
      </c>
      <c r="P70" s="19">
        <v>561536121.71476305</v>
      </c>
      <c r="Q70" s="19">
        <v>2807680.6085738153</v>
      </c>
      <c r="R70" s="19">
        <v>3322097.6000157637</v>
      </c>
      <c r="S70" s="18">
        <v>154.65549033884673</v>
      </c>
      <c r="T70" s="49">
        <v>933912054.38479805</v>
      </c>
      <c r="U70" s="36"/>
      <c r="V70" s="104">
        <v>1</v>
      </c>
      <c r="W70" s="105">
        <v>1</v>
      </c>
      <c r="X70" s="105">
        <v>1</v>
      </c>
      <c r="Y70" s="105">
        <v>1</v>
      </c>
      <c r="Z70" s="105">
        <v>1</v>
      </c>
      <c r="AA70" s="106">
        <v>1</v>
      </c>
      <c r="AB70" s="105">
        <v>1</v>
      </c>
      <c r="AC70" s="105">
        <v>1</v>
      </c>
      <c r="AD70" s="105">
        <v>1</v>
      </c>
      <c r="AE70" s="111">
        <v>1</v>
      </c>
      <c r="AF70" s="92">
        <f t="shared" si="23"/>
        <v>64.64103043893445</v>
      </c>
      <c r="AG70" s="93"/>
      <c r="AH70" s="94"/>
      <c r="AI70" s="95"/>
      <c r="AJ70" s="60" t="s">
        <v>58</v>
      </c>
      <c r="AK70" s="60">
        <f>IF(AJ70="a0",0.13,IF(AJ70="a",0.21,IF(AJ70="b",0.34,IF(AJ70="c",0.49,0.76))))</f>
        <v>0.49</v>
      </c>
      <c r="AL70" s="20">
        <f>IF(head!F$48="S235",235,IF(head!F$48="S275",275,IF(head!F$48="S355",355,IF(head!F$48="S420",420,460))))^0.5*head!$I$40*1000/(S70*3.1416*210000^0.5)</f>
        <v>0.24786234489637896</v>
      </c>
      <c r="AM70" s="20">
        <f>0.5*(1+AK70*(AL70-0.2)+AL70^2)</f>
        <v>0.54244414550837861</v>
      </c>
      <c r="AN70" s="20">
        <f>IF(AL70&lt;=0.2,1,1/(AM70+(AM70^2-AL70^2)^0.5))</f>
        <v>0.97565931275500006</v>
      </c>
      <c r="AO70" s="21">
        <f>IF(head!F$48="S235",235,IF(head!F$48="S275",275,IF(head!F$48="S355",355,IF(head!F$48="S420",420,460))))*AN70*J70/1000</f>
        <v>5382.8598215166594</v>
      </c>
      <c r="AP70" s="45" t="s">
        <v>137</v>
      </c>
    </row>
    <row r="71" spans="1:42">
      <c r="A71" s="22"/>
      <c r="B71" s="30">
        <v>0</v>
      </c>
      <c r="C71" s="23"/>
      <c r="D71" s="23"/>
      <c r="E71" s="217"/>
      <c r="F71" s="23"/>
      <c r="G71" s="23"/>
      <c r="H71" s="37"/>
      <c r="I71" s="10"/>
      <c r="J71" s="10"/>
      <c r="K71" s="10"/>
      <c r="L71" s="51"/>
      <c r="M71" s="10"/>
      <c r="N71" s="10"/>
      <c r="O71" s="52"/>
      <c r="P71" s="10"/>
      <c r="Q71" s="10"/>
      <c r="R71" s="10"/>
      <c r="S71" s="10"/>
      <c r="T71" s="51"/>
      <c r="U71" s="38"/>
      <c r="V71" s="118"/>
      <c r="W71" s="118"/>
      <c r="X71" s="118"/>
      <c r="Y71" s="118"/>
      <c r="Z71" s="118"/>
      <c r="AA71" s="119"/>
      <c r="AB71" s="118"/>
      <c r="AC71" s="118"/>
      <c r="AD71" s="118"/>
      <c r="AE71" s="118"/>
      <c r="AF71" s="127"/>
      <c r="AG71" s="131"/>
      <c r="AH71" s="132"/>
      <c r="AI71" s="133"/>
      <c r="AJ71" s="59"/>
      <c r="AK71" s="59"/>
      <c r="AL71" s="14"/>
      <c r="AM71" s="14"/>
      <c r="AN71" s="14"/>
      <c r="AO71" s="15"/>
      <c r="AP71" s="44" t="str">
        <f t="shared" ref="AP71:AP99" si="27">A72</f>
        <v>HD 260 x 54,1</v>
      </c>
    </row>
    <row r="72" spans="1:42">
      <c r="A72" s="22" t="s">
        <v>831</v>
      </c>
      <c r="B72" s="30">
        <f t="shared" ref="B72:B100" si="28">AO72</f>
        <v>1270.1370704411406</v>
      </c>
      <c r="C72" s="23">
        <v>244</v>
      </c>
      <c r="D72" s="23">
        <v>260</v>
      </c>
      <c r="E72" s="217">
        <v>6.5</v>
      </c>
      <c r="F72" s="23">
        <v>9.5</v>
      </c>
      <c r="G72" s="23">
        <v>24</v>
      </c>
      <c r="H72" s="37">
        <v>54.14099965752839</v>
      </c>
      <c r="I72" s="10">
        <v>55.175541052258232</v>
      </c>
      <c r="J72" s="10">
        <v>6896.9426315322789</v>
      </c>
      <c r="K72" s="10">
        <v>1.47379644737231</v>
      </c>
      <c r="L72" s="51">
        <v>79805655.581425995</v>
      </c>
      <c r="M72" s="10">
        <v>654144.71788054099</v>
      </c>
      <c r="N72" s="10">
        <v>714454.79789060669</v>
      </c>
      <c r="O72" s="52">
        <v>107.56934594729421</v>
      </c>
      <c r="P72" s="10">
        <v>27880490.1809345</v>
      </c>
      <c r="Q72" s="10">
        <v>214465.30908411153</v>
      </c>
      <c r="R72" s="10">
        <v>327734.12420925457</v>
      </c>
      <c r="S72" s="10">
        <v>63.580200882591221</v>
      </c>
      <c r="T72" s="51">
        <v>273889.38004630298</v>
      </c>
      <c r="U72" s="38">
        <v>374187682761.112</v>
      </c>
      <c r="V72" s="118">
        <v>3</v>
      </c>
      <c r="W72" s="118">
        <v>3</v>
      </c>
      <c r="X72" s="118">
        <v>3</v>
      </c>
      <c r="Y72" s="118">
        <v>4</v>
      </c>
      <c r="Z72" s="118">
        <v>4</v>
      </c>
      <c r="AA72" s="119">
        <v>3</v>
      </c>
      <c r="AB72" s="118">
        <v>3</v>
      </c>
      <c r="AC72" s="118">
        <v>4</v>
      </c>
      <c r="AD72" s="118">
        <v>4</v>
      </c>
      <c r="AE72" s="118">
        <v>4</v>
      </c>
      <c r="AF72" s="127">
        <f t="shared" ref="AF72:AF100" si="29">K72/J72*1000000</f>
        <v>213.688372676065</v>
      </c>
      <c r="AG72" s="131">
        <f t="shared" ref="AG72:AG100" si="30">(K72*1000-D72)/J72*1000</f>
        <v>175.99050945022049</v>
      </c>
      <c r="AH72" s="132">
        <f t="shared" ref="AH72:AH100" si="31">2*(C72+D72)/J72*1000</f>
        <v>146.15171589096641</v>
      </c>
      <c r="AI72" s="133">
        <f t="shared" ref="AI72:AI100" si="32">(2*C72+D72)/J72*1000</f>
        <v>108.45385266512191</v>
      </c>
      <c r="AJ72" s="59" t="str">
        <f>IF(head!$F$48="S460","a","c")</f>
        <v>c</v>
      </c>
      <c r="AK72" s="59">
        <f t="shared" ref="AK72:AK100" si="33">IF(AJ72="a0",0.13,IF(AJ72="a",0.21,IF(AJ72="b",0.34,IF(AJ72="c",0.49,0.76))))</f>
        <v>0.49</v>
      </c>
      <c r="AL72" s="14">
        <f>IF(head!F$48="S235",235,IF(head!F$48="S275",275,IF(head!F$48="S355",355,IF(head!F$48="S420",420,460))))^0.5*head!$I$40*1000/(S72*3.1416*210000^0.5)</f>
        <v>0.60291210084839153</v>
      </c>
      <c r="AM72" s="14">
        <f t="shared" ref="AM72:AM100" si="34">0.5*(1+AK72*(AL72-0.2)+AL72^2)</f>
        <v>0.78046496538256638</v>
      </c>
      <c r="AN72" s="14">
        <f t="shared" ref="AN72:AN100" si="35">IF(AL72&lt;=0.2,1,1/(AM72+(AM72^2-AL72^2)^0.5))</f>
        <v>0.78365717773428734</v>
      </c>
      <c r="AO72" s="15">
        <f>IF(head!F$48="S235",235,IF(head!F$48="S275",275,IF(head!F$48="S355",355,IF(head!F$48="S420",420,460))))*AN72*J72/1000</f>
        <v>1270.1370704411406</v>
      </c>
      <c r="AP72" s="44" t="str">
        <f t="shared" si="27"/>
        <v>HD 260 x 68,2</v>
      </c>
    </row>
    <row r="73" spans="1:42">
      <c r="A73" s="22" t="s">
        <v>832</v>
      </c>
      <c r="B73" s="30">
        <f t="shared" si="28"/>
        <v>1614.7019810303052</v>
      </c>
      <c r="C73" s="23">
        <v>250</v>
      </c>
      <c r="D73" s="23">
        <v>260</v>
      </c>
      <c r="E73" s="217">
        <v>7.5</v>
      </c>
      <c r="F73" s="23">
        <v>12.5</v>
      </c>
      <c r="G73" s="23">
        <v>24</v>
      </c>
      <c r="H73" s="37">
        <v>68.153249657528406</v>
      </c>
      <c r="I73" s="10">
        <v>69.455541052258241</v>
      </c>
      <c r="J73" s="10">
        <v>8681.9426315322798</v>
      </c>
      <c r="K73" s="10">
        <v>1.48379644737231</v>
      </c>
      <c r="L73" s="51">
        <v>104549554.33142599</v>
      </c>
      <c r="M73" s="10">
        <v>836396.434651408</v>
      </c>
      <c r="N73" s="10">
        <v>919771.04789060669</v>
      </c>
      <c r="O73" s="52">
        <v>109.73688725516251</v>
      </c>
      <c r="P73" s="10">
        <v>36675632.290801637</v>
      </c>
      <c r="Q73" s="10">
        <v>282120.24839078181</v>
      </c>
      <c r="R73" s="10">
        <v>430168.84552502073</v>
      </c>
      <c r="S73" s="10">
        <v>64.995060003779187</v>
      </c>
      <c r="T73" s="51">
        <v>520318.92016946204</v>
      </c>
      <c r="U73" s="38">
        <v>504968898475.961</v>
      </c>
      <c r="V73" s="118">
        <v>1</v>
      </c>
      <c r="W73" s="118">
        <v>1</v>
      </c>
      <c r="X73" s="118">
        <v>3</v>
      </c>
      <c r="Y73" s="118">
        <v>3</v>
      </c>
      <c r="Z73" s="118">
        <v>3</v>
      </c>
      <c r="AA73" s="119">
        <v>2</v>
      </c>
      <c r="AB73" s="118">
        <v>3</v>
      </c>
      <c r="AC73" s="118">
        <v>3</v>
      </c>
      <c r="AD73" s="118">
        <v>3</v>
      </c>
      <c r="AE73" s="118">
        <v>3</v>
      </c>
      <c r="AF73" s="127">
        <f t="shared" si="29"/>
        <v>170.90604146395219</v>
      </c>
      <c r="AG73" s="131">
        <f t="shared" si="30"/>
        <v>140.95882676390383</v>
      </c>
      <c r="AH73" s="132">
        <f t="shared" si="31"/>
        <v>117.4852269001897</v>
      </c>
      <c r="AI73" s="133">
        <f t="shared" si="32"/>
        <v>87.538012200141353</v>
      </c>
      <c r="AJ73" s="59" t="str">
        <f>IF(head!$F$48="S460","a","c")</f>
        <v>c</v>
      </c>
      <c r="AK73" s="59">
        <f t="shared" si="33"/>
        <v>0.49</v>
      </c>
      <c r="AL73" s="14">
        <f>IF(head!F$48="S235",235,IF(head!F$48="S275",275,IF(head!F$48="S355",355,IF(head!F$48="S420",420,460))))^0.5*head!$I$40*1000/(S73*3.1416*210000^0.5)</f>
        <v>0.58978747745223881</v>
      </c>
      <c r="AM73" s="14">
        <f t="shared" si="34"/>
        <v>0.76942256625553607</v>
      </c>
      <c r="AN73" s="14">
        <f t="shared" si="35"/>
        <v>0.79142106223417275</v>
      </c>
      <c r="AO73" s="15">
        <f>IF(head!F$48="S235",235,IF(head!F$48="S275",275,IF(head!F$48="S355",355,IF(head!F$48="S420",420,460))))*AN73*J73/1000</f>
        <v>1614.7019810303052</v>
      </c>
      <c r="AP73" s="44" t="str">
        <f t="shared" si="27"/>
        <v>HD 320 x 74,2</v>
      </c>
    </row>
    <row r="74" spans="1:42">
      <c r="A74" s="22" t="s">
        <v>839</v>
      </c>
      <c r="B74" s="30">
        <f t="shared" si="28"/>
        <v>1836.7756274587398</v>
      </c>
      <c r="C74" s="23">
        <v>301</v>
      </c>
      <c r="D74" s="23">
        <v>300</v>
      </c>
      <c r="E74" s="217">
        <v>8</v>
      </c>
      <c r="F74" s="23">
        <v>11</v>
      </c>
      <c r="G74" s="23">
        <v>27</v>
      </c>
      <c r="H74" s="37">
        <v>74.243564800934365</v>
      </c>
      <c r="I74" s="10">
        <v>75.662231644264324</v>
      </c>
      <c r="J74" s="10">
        <v>9457.7789555330401</v>
      </c>
      <c r="K74" s="10">
        <v>1.739646003293849</v>
      </c>
      <c r="L74" s="51">
        <v>164473636.12061092</v>
      </c>
      <c r="M74" s="10">
        <v>1092848.0805356207</v>
      </c>
      <c r="N74" s="10">
        <v>1196204.1324974671</v>
      </c>
      <c r="O74" s="52">
        <v>131.87229582231811</v>
      </c>
      <c r="P74" s="10">
        <v>49590908.790913157</v>
      </c>
      <c r="Q74" s="10">
        <v>330606.05860608764</v>
      </c>
      <c r="R74" s="10">
        <v>505741.14762152423</v>
      </c>
      <c r="S74" s="10">
        <v>72.411318229576267</v>
      </c>
      <c r="T74" s="51">
        <v>495178.07868928299</v>
      </c>
      <c r="U74" s="38">
        <v>1019909793982.38</v>
      </c>
      <c r="V74" s="118">
        <v>3</v>
      </c>
      <c r="W74" s="118">
        <v>3</v>
      </c>
      <c r="X74" s="118">
        <v>3</v>
      </c>
      <c r="Y74" s="118">
        <v>4</v>
      </c>
      <c r="Z74" s="118">
        <v>4</v>
      </c>
      <c r="AA74" s="119">
        <v>3</v>
      </c>
      <c r="AB74" s="118">
        <v>3</v>
      </c>
      <c r="AC74" s="118">
        <v>4</v>
      </c>
      <c r="AD74" s="118">
        <v>4</v>
      </c>
      <c r="AE74" s="118">
        <v>4</v>
      </c>
      <c r="AF74" s="127">
        <f t="shared" si="29"/>
        <v>183.93811184137604</v>
      </c>
      <c r="AG74" s="131">
        <f t="shared" si="30"/>
        <v>152.21819097935457</v>
      </c>
      <c r="AH74" s="132">
        <f t="shared" si="31"/>
        <v>127.09114958716597</v>
      </c>
      <c r="AI74" s="133">
        <f t="shared" si="32"/>
        <v>95.371228725144519</v>
      </c>
      <c r="AJ74" s="59" t="str">
        <f>IF(head!$F$48="S460","a","c")</f>
        <v>c</v>
      </c>
      <c r="AK74" s="59">
        <f t="shared" si="33"/>
        <v>0.49</v>
      </c>
      <c r="AL74" s="14">
        <f>IF(head!F$48="S235",235,IF(head!F$48="S275",275,IF(head!F$48="S355",355,IF(head!F$48="S420",420,460))))^0.5*head!$I$40*1000/(S74*3.1416*210000^0.5)</f>
        <v>0.5293823317088665</v>
      </c>
      <c r="AM74" s="14">
        <f t="shared" si="34"/>
        <v>0.72082149783143046</v>
      </c>
      <c r="AN74" s="14">
        <f t="shared" si="35"/>
        <v>0.82641670275575929</v>
      </c>
      <c r="AO74" s="15">
        <f>IF(head!F$48="S235",235,IF(head!F$48="S275",275,IF(head!F$48="S355",355,IF(head!F$48="S420",420,460))))*AN74*J74/1000</f>
        <v>1836.7756274587398</v>
      </c>
      <c r="AP74" s="44" t="str">
        <f t="shared" si="27"/>
        <v>HD 320 x 97,6</v>
      </c>
    </row>
    <row r="75" spans="1:42">
      <c r="A75" s="22" t="s">
        <v>840</v>
      </c>
      <c r="B75" s="30">
        <f t="shared" si="28"/>
        <v>2444.916973725718</v>
      </c>
      <c r="C75" s="23">
        <v>310</v>
      </c>
      <c r="D75" s="23">
        <v>300</v>
      </c>
      <c r="E75" s="217">
        <v>9</v>
      </c>
      <c r="F75" s="23">
        <v>15.5</v>
      </c>
      <c r="G75" s="23">
        <v>27</v>
      </c>
      <c r="H75" s="37">
        <v>97.628714800934361</v>
      </c>
      <c r="I75" s="10">
        <v>99.494231644264332</v>
      </c>
      <c r="J75" s="10">
        <v>12436.77895553304</v>
      </c>
      <c r="K75" s="10">
        <v>1.755646003293849</v>
      </c>
      <c r="L75" s="51">
        <v>229285914.37061092</v>
      </c>
      <c r="M75" s="10">
        <v>1479263.9636813607</v>
      </c>
      <c r="N75" s="10">
        <v>1628089.3824974671</v>
      </c>
      <c r="O75" s="52">
        <v>135.77966414914602</v>
      </c>
      <c r="P75" s="10">
        <v>69852387.633273557</v>
      </c>
      <c r="Q75" s="10">
        <v>465682.58422182372</v>
      </c>
      <c r="R75" s="10">
        <v>709739.78709929076</v>
      </c>
      <c r="S75" s="10">
        <v>74.943965640628292</v>
      </c>
      <c r="T75" s="51">
        <v>1088778.6014992499</v>
      </c>
      <c r="U75" s="38">
        <v>1482525583561.53</v>
      </c>
      <c r="V75" s="118">
        <v>1</v>
      </c>
      <c r="W75" s="118">
        <v>1</v>
      </c>
      <c r="X75" s="118">
        <v>2</v>
      </c>
      <c r="Y75" s="118">
        <v>3</v>
      </c>
      <c r="Z75" s="118">
        <v>3</v>
      </c>
      <c r="AA75" s="119">
        <v>1</v>
      </c>
      <c r="AB75" s="118">
        <v>2</v>
      </c>
      <c r="AC75" s="118">
        <v>3</v>
      </c>
      <c r="AD75" s="118">
        <v>3</v>
      </c>
      <c r="AE75" s="118">
        <v>3</v>
      </c>
      <c r="AF75" s="127">
        <f t="shared" si="29"/>
        <v>141.16565145774936</v>
      </c>
      <c r="AG75" s="131">
        <f t="shared" si="30"/>
        <v>117.0436500076446</v>
      </c>
      <c r="AH75" s="132">
        <f t="shared" si="31"/>
        <v>98.096139230425919</v>
      </c>
      <c r="AI75" s="133">
        <f t="shared" si="32"/>
        <v>73.974137780321172</v>
      </c>
      <c r="AJ75" s="59" t="str">
        <f>IF(head!$F$48="S460","a","c")</f>
        <v>c</v>
      </c>
      <c r="AK75" s="59">
        <f t="shared" si="33"/>
        <v>0.49</v>
      </c>
      <c r="AL75" s="14">
        <f>IF(head!F$48="S235",235,IF(head!F$48="S275",275,IF(head!F$48="S355",355,IF(head!F$48="S420",420,460))))^0.5*head!$I$40*1000/(S75*3.1416*210000^0.5)</f>
        <v>0.51149244850881981</v>
      </c>
      <c r="AM75" s="14">
        <f t="shared" si="34"/>
        <v>0.7071279123254347</v>
      </c>
      <c r="AN75" s="14">
        <f t="shared" si="35"/>
        <v>0.83654313171060202</v>
      </c>
      <c r="AO75" s="15">
        <f>IF(head!F$48="S235",235,IF(head!F$48="S275",275,IF(head!F$48="S355",355,IF(head!F$48="S420",420,460))))*AN75*J75/1000</f>
        <v>2444.916973725718</v>
      </c>
      <c r="AP75" s="44" t="str">
        <f t="shared" si="27"/>
        <v>HD 320 x 127</v>
      </c>
    </row>
    <row r="76" spans="1:42">
      <c r="A76" s="22" t="s">
        <v>841</v>
      </c>
      <c r="B76" s="30">
        <f t="shared" si="28"/>
        <v>3182.2848078639422</v>
      </c>
      <c r="C76" s="23">
        <v>320</v>
      </c>
      <c r="D76" s="23">
        <v>300</v>
      </c>
      <c r="E76" s="217">
        <v>11.5</v>
      </c>
      <c r="F76" s="23">
        <v>20.5</v>
      </c>
      <c r="G76" s="23">
        <v>27</v>
      </c>
      <c r="H76" s="37">
        <v>126.65408980093436</v>
      </c>
      <c r="I76" s="10">
        <v>129.07423164426433</v>
      </c>
      <c r="J76" s="10">
        <v>16134.27895553304</v>
      </c>
      <c r="K76" s="10">
        <v>1.7706460032938489</v>
      </c>
      <c r="L76" s="51">
        <v>308235422.49561095</v>
      </c>
      <c r="M76" s="10">
        <v>1926471.3905975684</v>
      </c>
      <c r="N76" s="10">
        <v>2149240.0074974671</v>
      </c>
      <c r="O76" s="52">
        <v>138.21860088375288</v>
      </c>
      <c r="P76" s="10">
        <v>92388251.599389806</v>
      </c>
      <c r="Q76" s="10">
        <v>615921.6773292654</v>
      </c>
      <c r="R76" s="10">
        <v>939096.6982937071</v>
      </c>
      <c r="S76" s="10">
        <v>75.671717904705574</v>
      </c>
      <c r="T76" s="51">
        <v>2293018.4030929301</v>
      </c>
      <c r="U76" s="38">
        <v>2026116027665.8401</v>
      </c>
      <c r="V76" s="118">
        <v>1</v>
      </c>
      <c r="W76" s="118">
        <v>1</v>
      </c>
      <c r="X76" s="118">
        <v>1</v>
      </c>
      <c r="Y76" s="118">
        <v>1</v>
      </c>
      <c r="Z76" s="118">
        <v>1</v>
      </c>
      <c r="AA76" s="119">
        <v>1</v>
      </c>
      <c r="AB76" s="118">
        <v>1</v>
      </c>
      <c r="AC76" s="118">
        <v>1</v>
      </c>
      <c r="AD76" s="118">
        <v>1</v>
      </c>
      <c r="AE76" s="118">
        <v>2</v>
      </c>
      <c r="AF76" s="127">
        <f t="shared" si="29"/>
        <v>109.74435288827264</v>
      </c>
      <c r="AG76" s="131">
        <f t="shared" si="30"/>
        <v>91.150401412237272</v>
      </c>
      <c r="AH76" s="132">
        <f t="shared" si="31"/>
        <v>76.854999434279534</v>
      </c>
      <c r="AI76" s="133">
        <f t="shared" si="32"/>
        <v>58.261047958244163</v>
      </c>
      <c r="AJ76" s="59" t="str">
        <f>IF(head!$F$48="S460","a","c")</f>
        <v>c</v>
      </c>
      <c r="AK76" s="59">
        <f t="shared" si="33"/>
        <v>0.49</v>
      </c>
      <c r="AL76" s="14">
        <f>IF(head!F$48="S235",235,IF(head!F$48="S275",275,IF(head!F$48="S355",355,IF(head!F$48="S420",420,460))))^0.5*head!$I$40*1000/(S76*3.1416*210000^0.5)</f>
        <v>0.50657330833640435</v>
      </c>
      <c r="AM76" s="14">
        <f t="shared" si="34"/>
        <v>0.70341871890186403</v>
      </c>
      <c r="AN76" s="14">
        <f t="shared" si="35"/>
        <v>0.83930850071413743</v>
      </c>
      <c r="AO76" s="15">
        <f>IF(head!F$48="S235",235,IF(head!F$48="S275",275,IF(head!F$48="S355",355,IF(head!F$48="S420",420,460))))*AN76*J76/1000</f>
        <v>3182.2848078639422</v>
      </c>
      <c r="AP76" s="44" t="str">
        <f t="shared" si="27"/>
        <v>HD 360 x 134</v>
      </c>
    </row>
    <row r="77" spans="1:42">
      <c r="A77" s="22" t="s">
        <v>848</v>
      </c>
      <c r="B77" s="30">
        <f t="shared" si="28"/>
        <v>3581.2121266178801</v>
      </c>
      <c r="C77" s="23">
        <v>356</v>
      </c>
      <c r="D77" s="23">
        <v>369</v>
      </c>
      <c r="E77" s="217">
        <v>11.2</v>
      </c>
      <c r="F77" s="23">
        <v>18</v>
      </c>
      <c r="G77" s="23">
        <v>15</v>
      </c>
      <c r="H77" s="37">
        <v>133.92996197559702</v>
      </c>
      <c r="I77" s="10">
        <v>136.48913322353837</v>
      </c>
      <c r="J77" s="10">
        <v>17061.141652942297</v>
      </c>
      <c r="K77" s="10">
        <v>2.1398477796076936</v>
      </c>
      <c r="L77" s="51">
        <v>415087501.13775641</v>
      </c>
      <c r="M77" s="10">
        <v>2331952.2535829013</v>
      </c>
      <c r="N77" s="10">
        <v>2561971.5396766332</v>
      </c>
      <c r="O77" s="52">
        <v>155.97887504557872</v>
      </c>
      <c r="P77" s="10">
        <v>150784692.55648726</v>
      </c>
      <c r="Q77" s="10">
        <v>817261.2062682237</v>
      </c>
      <c r="R77" s="10">
        <v>1237212.9180506112</v>
      </c>
      <c r="S77" s="10">
        <v>94.010114799652911</v>
      </c>
      <c r="T77" s="51">
        <v>1682660.45724264</v>
      </c>
      <c r="U77" s="38">
        <v>4279149972632.9404</v>
      </c>
      <c r="V77" s="118">
        <v>2</v>
      </c>
      <c r="W77" s="118">
        <v>2</v>
      </c>
      <c r="X77" s="118">
        <v>3</v>
      </c>
      <c r="Y77" s="118">
        <v>3</v>
      </c>
      <c r="Z77" s="118">
        <v>3</v>
      </c>
      <c r="AA77" s="119">
        <v>3</v>
      </c>
      <c r="AB77" s="118">
        <v>3</v>
      </c>
      <c r="AC77" s="118">
        <v>3</v>
      </c>
      <c r="AD77" s="118">
        <v>4</v>
      </c>
      <c r="AE77" s="118">
        <v>4</v>
      </c>
      <c r="AF77" s="127">
        <f t="shared" si="29"/>
        <v>125.42230896011957</v>
      </c>
      <c r="AG77" s="131">
        <f t="shared" si="30"/>
        <v>103.79421351925181</v>
      </c>
      <c r="AH77" s="132">
        <f t="shared" si="31"/>
        <v>84.988450919398986</v>
      </c>
      <c r="AI77" s="133">
        <f t="shared" si="32"/>
        <v>63.360355478531233</v>
      </c>
      <c r="AJ77" s="59" t="str">
        <f>IF(head!$F$48="S460","a","c")</f>
        <v>c</v>
      </c>
      <c r="AK77" s="59">
        <f t="shared" si="33"/>
        <v>0.49</v>
      </c>
      <c r="AL77" s="14">
        <f>IF(head!F$48="S235",235,IF(head!F$48="S275",275,IF(head!F$48="S355",355,IF(head!F$48="S420",420,460))))^0.5*head!$I$40*1000/(S77*3.1416*210000^0.5)</f>
        <v>0.40775689475732191</v>
      </c>
      <c r="AM77" s="14">
        <f t="shared" si="34"/>
        <v>0.63403328182661078</v>
      </c>
      <c r="AN77" s="14">
        <f t="shared" si="35"/>
        <v>0.89321106692595786</v>
      </c>
      <c r="AO77" s="15">
        <f>IF(head!F$48="S235",235,IF(head!F$48="S275",275,IF(head!F$48="S355",355,IF(head!F$48="S420",420,460))))*AN77*J77/1000</f>
        <v>3581.2121266178801</v>
      </c>
      <c r="AP77" s="44" t="str">
        <f t="shared" si="27"/>
        <v>HD 360 x 147</v>
      </c>
    </row>
    <row r="78" spans="1:42">
      <c r="A78" s="22" t="s">
        <v>849</v>
      </c>
      <c r="B78" s="30">
        <f t="shared" si="28"/>
        <v>3946.6975972332561</v>
      </c>
      <c r="C78" s="23">
        <v>360</v>
      </c>
      <c r="D78" s="23">
        <v>370</v>
      </c>
      <c r="E78" s="217">
        <v>12.3</v>
      </c>
      <c r="F78" s="23">
        <v>19.8</v>
      </c>
      <c r="G78" s="23">
        <v>15</v>
      </c>
      <c r="H78" s="37">
        <v>147.47058397559704</v>
      </c>
      <c r="I78" s="10">
        <v>150.28849322353838</v>
      </c>
      <c r="J78" s="10">
        <v>18786.061652942295</v>
      </c>
      <c r="K78" s="10">
        <v>2.1496477796076938</v>
      </c>
      <c r="L78" s="51">
        <v>462886257.27822679</v>
      </c>
      <c r="M78" s="10">
        <v>2571590.3182123709</v>
      </c>
      <c r="N78" s="10">
        <v>2838267.0600072215</v>
      </c>
      <c r="O78" s="52">
        <v>156.97094466910775</v>
      </c>
      <c r="P78" s="10">
        <v>167223545.97392622</v>
      </c>
      <c r="Q78" s="10">
        <v>903911.05931852025</v>
      </c>
      <c r="R78" s="10">
        <v>1369263.2749597295</v>
      </c>
      <c r="S78" s="10">
        <v>94.347596835570698</v>
      </c>
      <c r="T78" s="51">
        <v>2228088.7271465999</v>
      </c>
      <c r="U78" s="38">
        <v>4806393553532.5098</v>
      </c>
      <c r="V78" s="118">
        <v>1</v>
      </c>
      <c r="W78" s="118">
        <v>1</v>
      </c>
      <c r="X78" s="118">
        <v>3</v>
      </c>
      <c r="Y78" s="118">
        <v>3</v>
      </c>
      <c r="Z78" s="118">
        <v>3</v>
      </c>
      <c r="AA78" s="119">
        <v>2</v>
      </c>
      <c r="AB78" s="118">
        <v>3</v>
      </c>
      <c r="AC78" s="118">
        <v>3</v>
      </c>
      <c r="AD78" s="118">
        <v>3</v>
      </c>
      <c r="AE78" s="118">
        <v>3</v>
      </c>
      <c r="AF78" s="127">
        <f t="shared" si="29"/>
        <v>114.42780393893861</v>
      </c>
      <c r="AG78" s="131">
        <f t="shared" si="30"/>
        <v>94.732350637684789</v>
      </c>
      <c r="AH78" s="132">
        <f t="shared" si="31"/>
        <v>77.717194107650187</v>
      </c>
      <c r="AI78" s="133">
        <f t="shared" si="32"/>
        <v>58.021740806396366</v>
      </c>
      <c r="AJ78" s="59" t="str">
        <f>IF(head!$F$48="S460","a","c")</f>
        <v>c</v>
      </c>
      <c r="AK78" s="59">
        <f t="shared" si="33"/>
        <v>0.49</v>
      </c>
      <c r="AL78" s="14">
        <f>IF(head!F$48="S235",235,IF(head!F$48="S275",275,IF(head!F$48="S355",355,IF(head!F$48="S420",420,460))))^0.5*head!$I$40*1000/(S78*3.1416*210000^0.5)</f>
        <v>0.40629834539710835</v>
      </c>
      <c r="AM78" s="14">
        <f t="shared" si="34"/>
        <v>0.63308226735850548</v>
      </c>
      <c r="AN78" s="14">
        <f t="shared" si="35"/>
        <v>0.89398502841263061</v>
      </c>
      <c r="AO78" s="15">
        <f>IF(head!F$48="S235",235,IF(head!F$48="S275",275,IF(head!F$48="S355",355,IF(head!F$48="S420",420,460))))*AN78*J78/1000</f>
        <v>3946.6975972332561</v>
      </c>
      <c r="AP78" s="44" t="str">
        <f t="shared" si="27"/>
        <v>HD 360 x 162</v>
      </c>
    </row>
    <row r="79" spans="1:42">
      <c r="A79" s="22" t="s">
        <v>850</v>
      </c>
      <c r="B79" s="30">
        <f t="shared" si="28"/>
        <v>4339.6853406825167</v>
      </c>
      <c r="C79" s="23">
        <v>364</v>
      </c>
      <c r="D79" s="23">
        <v>371</v>
      </c>
      <c r="E79" s="217">
        <v>13.3</v>
      </c>
      <c r="F79" s="23">
        <v>21.8</v>
      </c>
      <c r="G79" s="23">
        <v>15</v>
      </c>
      <c r="H79" s="37">
        <v>161.94598397559702</v>
      </c>
      <c r="I79" s="10">
        <v>165.04049322353836</v>
      </c>
      <c r="J79" s="10">
        <v>20630.061652942295</v>
      </c>
      <c r="K79" s="10">
        <v>2.1596477796076936</v>
      </c>
      <c r="L79" s="51">
        <v>515392075.94489354</v>
      </c>
      <c r="M79" s="10">
        <v>2831824.5931038102</v>
      </c>
      <c r="N79" s="10">
        <v>3139271.0600072215</v>
      </c>
      <c r="O79" s="52">
        <v>158.05877277693196</v>
      </c>
      <c r="P79" s="10">
        <v>185619139.43096593</v>
      </c>
      <c r="Q79" s="10">
        <v>1000642.2610833743</v>
      </c>
      <c r="R79" s="10">
        <v>1516387.3057862008</v>
      </c>
      <c r="S79" s="10">
        <v>94.855193540197078</v>
      </c>
      <c r="T79" s="51">
        <v>2942917.2263951902</v>
      </c>
      <c r="U79" s="38">
        <v>5397118551519.04</v>
      </c>
      <c r="V79" s="118">
        <v>1</v>
      </c>
      <c r="W79" s="118">
        <v>1</v>
      </c>
      <c r="X79" s="118">
        <v>2</v>
      </c>
      <c r="Y79" s="118">
        <v>3</v>
      </c>
      <c r="Z79" s="118">
        <v>3</v>
      </c>
      <c r="AA79" s="119">
        <v>1</v>
      </c>
      <c r="AB79" s="118">
        <v>2</v>
      </c>
      <c r="AC79" s="118">
        <v>3</v>
      </c>
      <c r="AD79" s="118">
        <v>3</v>
      </c>
      <c r="AE79" s="118">
        <v>3</v>
      </c>
      <c r="AF79" s="127">
        <f t="shared" si="29"/>
        <v>104.68450438681461</v>
      </c>
      <c r="AG79" s="131">
        <f t="shared" si="30"/>
        <v>86.701038983690765</v>
      </c>
      <c r="AH79" s="132">
        <f t="shared" si="31"/>
        <v>71.255240276528511</v>
      </c>
      <c r="AI79" s="133">
        <f t="shared" si="32"/>
        <v>53.271774873404638</v>
      </c>
      <c r="AJ79" s="59" t="str">
        <f>IF(head!$F$48="S460","a","c")</f>
        <v>c</v>
      </c>
      <c r="AK79" s="59">
        <f t="shared" si="33"/>
        <v>0.49</v>
      </c>
      <c r="AL79" s="14">
        <f>IF(head!F$48="S235",235,IF(head!F$48="S275",275,IF(head!F$48="S355",355,IF(head!F$48="S420",420,460))))^0.5*head!$I$40*1000/(S79*3.1416*210000^0.5)</f>
        <v>0.40412412916791129</v>
      </c>
      <c r="AM79" s="14">
        <f t="shared" si="34"/>
        <v>0.63166856753399958</v>
      </c>
      <c r="AN79" s="14">
        <f t="shared" si="35"/>
        <v>0.89513770929182568</v>
      </c>
      <c r="AO79" s="15">
        <f>IF(head!F$48="S235",235,IF(head!F$48="S275",275,IF(head!F$48="S355",355,IF(head!F$48="S420",420,460))))*AN79*J79/1000</f>
        <v>4339.6853406825167</v>
      </c>
      <c r="AP79" s="44" t="str">
        <f t="shared" si="27"/>
        <v>HD 360 x 179</v>
      </c>
    </row>
    <row r="80" spans="1:42">
      <c r="A80" s="22" t="s">
        <v>851</v>
      </c>
      <c r="B80" s="30">
        <f t="shared" si="28"/>
        <v>4805.5718227208099</v>
      </c>
      <c r="C80" s="23">
        <v>368</v>
      </c>
      <c r="D80" s="23">
        <v>373</v>
      </c>
      <c r="E80" s="217">
        <v>15</v>
      </c>
      <c r="F80" s="23">
        <v>23.9</v>
      </c>
      <c r="G80" s="23">
        <v>15</v>
      </c>
      <c r="H80" s="37">
        <v>179.18050197559702</v>
      </c>
      <c r="I80" s="10">
        <v>182.60433322353836</v>
      </c>
      <c r="J80" s="10">
        <v>22825.541652942295</v>
      </c>
      <c r="K80" s="10">
        <v>2.1722477796076936</v>
      </c>
      <c r="L80" s="51">
        <v>574404317.67177498</v>
      </c>
      <c r="M80" s="10">
        <v>3121762.5960422554</v>
      </c>
      <c r="N80" s="10">
        <v>3482303.2738419273</v>
      </c>
      <c r="O80" s="52">
        <v>158.63474023648166</v>
      </c>
      <c r="P80" s="10">
        <v>206829872.81311336</v>
      </c>
      <c r="Q80" s="10">
        <v>1109007.3609282218</v>
      </c>
      <c r="R80" s="10">
        <v>1682698.4871912014</v>
      </c>
      <c r="S80" s="10">
        <v>95.191043214123368</v>
      </c>
      <c r="T80" s="51">
        <v>3910952.82362844</v>
      </c>
      <c r="U80" s="38">
        <v>6077360850834.4805</v>
      </c>
      <c r="V80" s="118">
        <v>1</v>
      </c>
      <c r="W80" s="118">
        <v>1</v>
      </c>
      <c r="X80" s="118">
        <v>1</v>
      </c>
      <c r="Y80" s="118">
        <v>2</v>
      </c>
      <c r="Z80" s="118">
        <v>2</v>
      </c>
      <c r="AA80" s="119">
        <v>1</v>
      </c>
      <c r="AB80" s="118">
        <v>1</v>
      </c>
      <c r="AC80" s="118">
        <v>2</v>
      </c>
      <c r="AD80" s="118">
        <v>3</v>
      </c>
      <c r="AE80" s="118">
        <v>3</v>
      </c>
      <c r="AF80" s="127">
        <f t="shared" si="29"/>
        <v>95.167414321915246</v>
      </c>
      <c r="AG80" s="131">
        <f t="shared" si="30"/>
        <v>78.826071554615837</v>
      </c>
      <c r="AH80" s="132">
        <f t="shared" si="31"/>
        <v>64.927265364980499</v>
      </c>
      <c r="AI80" s="133">
        <f t="shared" si="32"/>
        <v>48.58592259768109</v>
      </c>
      <c r="AJ80" s="59" t="str">
        <f>IF(head!$F$48="S460","a","c")</f>
        <v>c</v>
      </c>
      <c r="AK80" s="59">
        <f t="shared" si="33"/>
        <v>0.49</v>
      </c>
      <c r="AL80" s="14">
        <f>IF(head!F$48="S235",235,IF(head!F$48="S275",275,IF(head!F$48="S355",355,IF(head!F$48="S420",420,460))))^0.5*head!$I$40*1000/(S80*3.1416*210000^0.5)</f>
        <v>0.40269831270005851</v>
      </c>
      <c r="AM80" s="14">
        <f t="shared" si="34"/>
        <v>0.63074405213725138</v>
      </c>
      <c r="AN80" s="14">
        <f t="shared" si="35"/>
        <v>0.89589294789751361</v>
      </c>
      <c r="AO80" s="15">
        <f>IF(head!F$48="S235",235,IF(head!F$48="S275",275,IF(head!F$48="S355",355,IF(head!F$48="S420",420,460))))*AN80*J80/1000</f>
        <v>4805.5718227208099</v>
      </c>
      <c r="AP80" s="44" t="str">
        <f t="shared" si="27"/>
        <v>HD 400 x 187</v>
      </c>
    </row>
    <row r="81" spans="1:42">
      <c r="A81" s="22" t="s">
        <v>853</v>
      </c>
      <c r="B81" s="30">
        <f t="shared" si="28"/>
        <v>5063.3241090908641</v>
      </c>
      <c r="C81" s="23">
        <v>368</v>
      </c>
      <c r="D81" s="23">
        <v>391</v>
      </c>
      <c r="E81" s="217">
        <v>15</v>
      </c>
      <c r="F81" s="23">
        <v>24</v>
      </c>
      <c r="G81" s="23">
        <v>15</v>
      </c>
      <c r="H81" s="37">
        <v>186.52496197559702</v>
      </c>
      <c r="I81" s="10">
        <v>190.08913322353837</v>
      </c>
      <c r="J81" s="10">
        <v>23761.141652942297</v>
      </c>
      <c r="K81" s="10">
        <v>2.2442477796076936</v>
      </c>
      <c r="L81" s="51">
        <v>601834418.47108984</v>
      </c>
      <c r="M81" s="10">
        <v>3270839.2308211406</v>
      </c>
      <c r="N81" s="10">
        <v>3642351.5396766332</v>
      </c>
      <c r="O81" s="52">
        <v>159.14934620685165</v>
      </c>
      <c r="P81" s="10">
        <v>239220151.17978004</v>
      </c>
      <c r="Q81" s="10">
        <v>1223632.4868530948</v>
      </c>
      <c r="R81" s="10">
        <v>1854667.6871912016</v>
      </c>
      <c r="S81" s="10">
        <v>100.33795111596328</v>
      </c>
      <c r="T81" s="51">
        <v>4118995.8602598398</v>
      </c>
      <c r="U81" s="38">
        <v>7028241001822.6201</v>
      </c>
      <c r="V81" s="118">
        <v>1</v>
      </c>
      <c r="W81" s="118">
        <v>1</v>
      </c>
      <c r="X81" s="118">
        <v>1</v>
      </c>
      <c r="Y81" s="118">
        <v>2</v>
      </c>
      <c r="Z81" s="118">
        <v>3</v>
      </c>
      <c r="AA81" s="119">
        <v>1</v>
      </c>
      <c r="AB81" s="118">
        <v>2</v>
      </c>
      <c r="AC81" s="118">
        <v>3</v>
      </c>
      <c r="AD81" s="118">
        <v>3</v>
      </c>
      <c r="AE81" s="118">
        <v>3</v>
      </c>
      <c r="AF81" s="127">
        <f t="shared" si="29"/>
        <v>94.450334600391244</v>
      </c>
      <c r="AG81" s="131">
        <f t="shared" si="30"/>
        <v>77.994896317543294</v>
      </c>
      <c r="AH81" s="132">
        <f t="shared" si="31"/>
        <v>63.88581921576268</v>
      </c>
      <c r="AI81" s="133">
        <f t="shared" si="32"/>
        <v>47.430380932914716</v>
      </c>
      <c r="AJ81" s="59" t="str">
        <f>IF(head!$F$48="S460","a","c")</f>
        <v>c</v>
      </c>
      <c r="AK81" s="59">
        <f t="shared" si="33"/>
        <v>0.49</v>
      </c>
      <c r="AL81" s="14">
        <f>IF(head!F$48="S235",235,IF(head!F$48="S275",275,IF(head!F$48="S355",355,IF(head!F$48="S420",420,460))))^0.5*head!$I$40*1000/(S81*3.1416*210000^0.5)</f>
        <v>0.38204161097711703</v>
      </c>
      <c r="AM81" s="14">
        <f t="shared" si="34"/>
        <v>0.61757809094838911</v>
      </c>
      <c r="AN81" s="14">
        <f t="shared" si="35"/>
        <v>0.90677713863199505</v>
      </c>
      <c r="AO81" s="15">
        <f>IF(head!F$48="S235",235,IF(head!F$48="S275",275,IF(head!F$48="S355",355,IF(head!F$48="S420",420,460))))*AN81*J81/1000</f>
        <v>5063.3241090908641</v>
      </c>
      <c r="AP81" s="44" t="str">
        <f t="shared" si="27"/>
        <v>HD 400 x 216</v>
      </c>
    </row>
    <row r="82" spans="1:42">
      <c r="A82" s="22" t="s">
        <v>854</v>
      </c>
      <c r="B82" s="30">
        <f t="shared" si="28"/>
        <v>5882.5833003332573</v>
      </c>
      <c r="C82" s="23">
        <v>375</v>
      </c>
      <c r="D82" s="23">
        <v>394</v>
      </c>
      <c r="E82" s="217">
        <v>17.3</v>
      </c>
      <c r="F82" s="23">
        <v>27.7</v>
      </c>
      <c r="G82" s="23">
        <v>15</v>
      </c>
      <c r="H82" s="37">
        <v>216.26609997559703</v>
      </c>
      <c r="I82" s="10">
        <v>220.39857322353836</v>
      </c>
      <c r="J82" s="10">
        <v>27549.821652942297</v>
      </c>
      <c r="K82" s="10">
        <v>2.2656477796076939</v>
      </c>
      <c r="L82" s="51">
        <v>711384715.39661825</v>
      </c>
      <c r="M82" s="10">
        <v>3794051.8154486306</v>
      </c>
      <c r="N82" s="10">
        <v>4262353.1433460442</v>
      </c>
      <c r="O82" s="52">
        <v>160.69148678408703</v>
      </c>
      <c r="P82" s="10">
        <v>282536352.01958913</v>
      </c>
      <c r="Q82" s="10">
        <v>1434194.6803024828</v>
      </c>
      <c r="R82" s="10">
        <v>2176249.6710920855</v>
      </c>
      <c r="S82" s="10">
        <v>101.26929133104673</v>
      </c>
      <c r="T82" s="51">
        <v>6320712.1169833001</v>
      </c>
      <c r="U82" s="38">
        <v>8456264618069.6699</v>
      </c>
      <c r="V82" s="118">
        <v>1</v>
      </c>
      <c r="W82" s="118">
        <v>1</v>
      </c>
      <c r="X82" s="118">
        <v>1</v>
      </c>
      <c r="Y82" s="118">
        <v>1</v>
      </c>
      <c r="Z82" s="118">
        <v>1</v>
      </c>
      <c r="AA82" s="119">
        <v>1</v>
      </c>
      <c r="AB82" s="118">
        <v>1</v>
      </c>
      <c r="AC82" s="118">
        <v>2</v>
      </c>
      <c r="AD82" s="118">
        <v>2</v>
      </c>
      <c r="AE82" s="118">
        <v>3</v>
      </c>
      <c r="AF82" s="127">
        <f t="shared" si="29"/>
        <v>82.238201326639981</v>
      </c>
      <c r="AG82" s="131">
        <f t="shared" si="30"/>
        <v>67.936838328236632</v>
      </c>
      <c r="AH82" s="132">
        <f t="shared" si="31"/>
        <v>55.826132719655661</v>
      </c>
      <c r="AI82" s="133">
        <f t="shared" si="32"/>
        <v>41.524769721252326</v>
      </c>
      <c r="AJ82" s="59" t="str">
        <f>IF(head!$F$48="S460","a","c")</f>
        <v>c</v>
      </c>
      <c r="AK82" s="59">
        <f t="shared" si="33"/>
        <v>0.49</v>
      </c>
      <c r="AL82" s="14">
        <f>IF(head!F$48="S235",235,IF(head!F$48="S275",275,IF(head!F$48="S355",355,IF(head!F$48="S420",420,460))))^0.5*head!$I$40*1000/(S82*3.1416*210000^0.5)</f>
        <v>0.37852810049964047</v>
      </c>
      <c r="AM82" s="14">
        <f t="shared" si="34"/>
        <v>0.61538114605634486</v>
      </c>
      <c r="AN82" s="14">
        <f t="shared" si="35"/>
        <v>0.90861820009084593</v>
      </c>
      <c r="AO82" s="15">
        <f>IF(head!F$48="S235",235,IF(head!F$48="S275",275,IF(head!F$48="S355",355,IF(head!F$48="S420",420,460))))*AN82*J82/1000</f>
        <v>5882.5833003332573</v>
      </c>
      <c r="AP82" s="44" t="str">
        <f t="shared" si="27"/>
        <v>HD 400 x 237</v>
      </c>
    </row>
    <row r="83" spans="1:42">
      <c r="A83" s="22" t="s">
        <v>855</v>
      </c>
      <c r="B83" s="30">
        <f t="shared" si="28"/>
        <v>6429.412044070812</v>
      </c>
      <c r="C83" s="23">
        <v>380</v>
      </c>
      <c r="D83" s="23">
        <v>395</v>
      </c>
      <c r="E83" s="217">
        <v>18.899999999999999</v>
      </c>
      <c r="F83" s="23">
        <v>30.2</v>
      </c>
      <c r="G83" s="23">
        <v>15</v>
      </c>
      <c r="H83" s="37">
        <v>236.21891597559701</v>
      </c>
      <c r="I83" s="10">
        <v>240.73265322353836</v>
      </c>
      <c r="J83" s="10">
        <v>30091.581652942295</v>
      </c>
      <c r="K83" s="10">
        <v>2.2764477796076936</v>
      </c>
      <c r="L83" s="51">
        <v>787774999.90675151</v>
      </c>
      <c r="M83" s="10">
        <v>4146184.2100355341</v>
      </c>
      <c r="N83" s="10">
        <v>4685612.2673460441</v>
      </c>
      <c r="O83" s="52">
        <v>161.80002688894527</v>
      </c>
      <c r="P83" s="10">
        <v>310416687.74532771</v>
      </c>
      <c r="Q83" s="10">
        <v>1571730.0645333049</v>
      </c>
      <c r="R83" s="10">
        <v>2386990.892414439</v>
      </c>
      <c r="S83" s="10">
        <v>101.56639141792282</v>
      </c>
      <c r="T83" s="51">
        <v>8176319.9576151203</v>
      </c>
      <c r="U83" s="38">
        <v>9420852053255.2598</v>
      </c>
      <c r="V83" s="118">
        <v>1</v>
      </c>
      <c r="W83" s="118">
        <v>1</v>
      </c>
      <c r="X83" s="118">
        <v>1</v>
      </c>
      <c r="Y83" s="118">
        <v>1</v>
      </c>
      <c r="Z83" s="118">
        <v>1</v>
      </c>
      <c r="AA83" s="119">
        <v>1</v>
      </c>
      <c r="AB83" s="118">
        <v>1</v>
      </c>
      <c r="AC83" s="118">
        <v>1</v>
      </c>
      <c r="AD83" s="118">
        <v>2</v>
      </c>
      <c r="AE83" s="118">
        <v>2</v>
      </c>
      <c r="AF83" s="127">
        <f t="shared" si="29"/>
        <v>75.650652260915876</v>
      </c>
      <c r="AG83" s="131">
        <f t="shared" si="30"/>
        <v>62.524057435968281</v>
      </c>
      <c r="AH83" s="132">
        <f t="shared" si="31"/>
        <v>51.509422730806975</v>
      </c>
      <c r="AI83" s="133">
        <f t="shared" si="32"/>
        <v>38.382827905859386</v>
      </c>
      <c r="AJ83" s="59" t="str">
        <f>IF(head!$F$48="S460","a","c")</f>
        <v>c</v>
      </c>
      <c r="AK83" s="59">
        <f t="shared" si="33"/>
        <v>0.49</v>
      </c>
      <c r="AL83" s="14">
        <f>IF(head!F$48="S235",235,IF(head!F$48="S275",275,IF(head!F$48="S355",355,IF(head!F$48="S420",420,460))))^0.5*head!$I$40*1000/(S83*3.1416*210000^0.5)</f>
        <v>0.37742083726055647</v>
      </c>
      <c r="AM83" s="14">
        <f t="shared" si="34"/>
        <v>0.61469134932806613</v>
      </c>
      <c r="AN83" s="14">
        <f t="shared" si="35"/>
        <v>0.90919781163647273</v>
      </c>
      <c r="AO83" s="15">
        <f>IF(head!F$48="S235",235,IF(head!F$48="S275",275,IF(head!F$48="S355",355,IF(head!F$48="S420",420,460))))*AN83*J83/1000</f>
        <v>6429.412044070812</v>
      </c>
      <c r="AP83" s="44" t="str">
        <f t="shared" si="27"/>
        <v>HD 400 x 262</v>
      </c>
    </row>
    <row r="84" spans="1:42">
      <c r="A84" s="22" t="s">
        <v>856</v>
      </c>
      <c r="B84" s="30">
        <f t="shared" si="28"/>
        <v>7160.3604659054081</v>
      </c>
      <c r="C84" s="23">
        <v>387</v>
      </c>
      <c r="D84" s="23">
        <v>398</v>
      </c>
      <c r="E84" s="217">
        <v>21.1</v>
      </c>
      <c r="F84" s="23">
        <v>33.299999999999997</v>
      </c>
      <c r="G84" s="23">
        <v>15</v>
      </c>
      <c r="H84" s="37">
        <v>262.663995975597</v>
      </c>
      <c r="I84" s="10">
        <v>267.68305322353837</v>
      </c>
      <c r="J84" s="10">
        <v>33460.381652942291</v>
      </c>
      <c r="K84" s="10">
        <v>2.2980477796076939</v>
      </c>
      <c r="L84" s="51">
        <v>894060602.9158268</v>
      </c>
      <c r="M84" s="10">
        <v>4620468.2321231356</v>
      </c>
      <c r="N84" s="10">
        <v>5259532.9920072202</v>
      </c>
      <c r="O84" s="52">
        <v>163.46246127174638</v>
      </c>
      <c r="P84" s="10">
        <v>350188261.12957287</v>
      </c>
      <c r="Q84" s="10">
        <v>1759740.0056762455</v>
      </c>
      <c r="R84" s="10">
        <v>2675772.6902326751</v>
      </c>
      <c r="S84" s="10">
        <v>102.30228797242536</v>
      </c>
      <c r="T84" s="51">
        <v>11028577.6590869</v>
      </c>
      <c r="U84" s="38">
        <v>10859135050845.6</v>
      </c>
      <c r="V84" s="118">
        <v>1</v>
      </c>
      <c r="W84" s="118">
        <v>1</v>
      </c>
      <c r="X84" s="118">
        <v>1</v>
      </c>
      <c r="Y84" s="118">
        <v>1</v>
      </c>
      <c r="Z84" s="118">
        <v>1</v>
      </c>
      <c r="AA84" s="119">
        <v>1</v>
      </c>
      <c r="AB84" s="118">
        <v>1</v>
      </c>
      <c r="AC84" s="118">
        <v>1</v>
      </c>
      <c r="AD84" s="118">
        <v>1</v>
      </c>
      <c r="AE84" s="118">
        <v>1</v>
      </c>
      <c r="AF84" s="127">
        <f t="shared" si="29"/>
        <v>68.679664309974129</v>
      </c>
      <c r="AG84" s="131">
        <f t="shared" si="30"/>
        <v>56.785000222512878</v>
      </c>
      <c r="AH84" s="132">
        <f t="shared" si="31"/>
        <v>46.921162355060716</v>
      </c>
      <c r="AI84" s="133">
        <f t="shared" si="32"/>
        <v>35.026498267599457</v>
      </c>
      <c r="AJ84" s="59" t="str">
        <f>IF(head!$F$48="S460","a","c")</f>
        <v>c</v>
      </c>
      <c r="AK84" s="59">
        <f t="shared" si="33"/>
        <v>0.49</v>
      </c>
      <c r="AL84" s="14">
        <f>IF(head!F$48="S235",235,IF(head!F$48="S275",275,IF(head!F$48="S355",355,IF(head!F$48="S420",420,460))))^0.5*head!$I$40*1000/(S84*3.1416*210000^0.5)</f>
        <v>0.37470591563717726</v>
      </c>
      <c r="AM84" s="14">
        <f t="shared" si="34"/>
        <v>0.61300521093785609</v>
      </c>
      <c r="AN84" s="14">
        <f t="shared" si="35"/>
        <v>0.91061779629084116</v>
      </c>
      <c r="AO84" s="15">
        <f>IF(head!F$48="S235",235,IF(head!F$48="S275",275,IF(head!F$48="S355",355,IF(head!F$48="S420",420,460))))*AN84*J84/1000</f>
        <v>7160.3604659054081</v>
      </c>
      <c r="AP84" s="44" t="str">
        <f t="shared" si="27"/>
        <v>HD 400 x 287</v>
      </c>
    </row>
    <row r="85" spans="1:42">
      <c r="A85" s="22" t="s">
        <v>857</v>
      </c>
      <c r="B85" s="30">
        <f t="shared" si="28"/>
        <v>7847.8883119970342</v>
      </c>
      <c r="C85" s="23">
        <v>393</v>
      </c>
      <c r="D85" s="23">
        <v>399</v>
      </c>
      <c r="E85" s="217">
        <v>22.6</v>
      </c>
      <c r="F85" s="23">
        <v>36.6</v>
      </c>
      <c r="G85" s="23">
        <v>15</v>
      </c>
      <c r="H85" s="37">
        <v>287.52525997559701</v>
      </c>
      <c r="I85" s="10">
        <v>293.01937322353842</v>
      </c>
      <c r="J85" s="10">
        <v>36627.421652942299</v>
      </c>
      <c r="K85" s="10">
        <v>2.3110477796076938</v>
      </c>
      <c r="L85" s="51">
        <v>997061718.98217106</v>
      </c>
      <c r="M85" s="10">
        <v>5074105.4401128292</v>
      </c>
      <c r="N85" s="10">
        <v>5812725.0115113389</v>
      </c>
      <c r="O85" s="52">
        <v>164.99008532866523</v>
      </c>
      <c r="P85" s="10">
        <v>387829922.90830177</v>
      </c>
      <c r="Q85" s="10">
        <v>1944009.6386381038</v>
      </c>
      <c r="R85" s="10">
        <v>2957043.1874723826</v>
      </c>
      <c r="S85" s="10">
        <v>102.90049950029265</v>
      </c>
      <c r="T85" s="51">
        <v>14467655.2346351</v>
      </c>
      <c r="U85" s="38">
        <v>12208301818244.801</v>
      </c>
      <c r="V85" s="118">
        <v>1</v>
      </c>
      <c r="W85" s="118">
        <v>1</v>
      </c>
      <c r="X85" s="118">
        <v>1</v>
      </c>
      <c r="Y85" s="118">
        <v>1</v>
      </c>
      <c r="Z85" s="118">
        <v>1</v>
      </c>
      <c r="AA85" s="119">
        <v>1</v>
      </c>
      <c r="AB85" s="118">
        <v>1</v>
      </c>
      <c r="AC85" s="118">
        <v>1</v>
      </c>
      <c r="AD85" s="118">
        <v>1</v>
      </c>
      <c r="AE85" s="118">
        <v>1</v>
      </c>
      <c r="AF85" s="127">
        <f t="shared" si="29"/>
        <v>63.09610874348963</v>
      </c>
      <c r="AG85" s="131">
        <f t="shared" si="30"/>
        <v>52.202631070377244</v>
      </c>
      <c r="AH85" s="132">
        <f t="shared" si="31"/>
        <v>43.246287303784499</v>
      </c>
      <c r="AI85" s="133">
        <f t="shared" si="32"/>
        <v>32.352809630672112</v>
      </c>
      <c r="AJ85" s="59" t="str">
        <f>IF(head!$F$48="S460","a","c")</f>
        <v>c</v>
      </c>
      <c r="AK85" s="59">
        <f t="shared" si="33"/>
        <v>0.49</v>
      </c>
      <c r="AL85" s="14">
        <f>IF(head!F$48="S235",235,IF(head!F$48="S275",275,IF(head!F$48="S355",355,IF(head!F$48="S420",420,460))))^0.5*head!$I$40*1000/(S85*3.1416*210000^0.5)</f>
        <v>0.37252756471193615</v>
      </c>
      <c r="AM85" s="14">
        <f t="shared" si="34"/>
        <v>0.61165764658952726</v>
      </c>
      <c r="AN85" s="14">
        <f t="shared" si="35"/>
        <v>0.91175594419900097</v>
      </c>
      <c r="AO85" s="15">
        <f>IF(head!F$48="S235",235,IF(head!F$48="S275",275,IF(head!F$48="S355",355,IF(head!F$48="S420",420,460))))*AN85*J85/1000</f>
        <v>7847.8883119970342</v>
      </c>
      <c r="AP85" s="44" t="str">
        <f t="shared" si="27"/>
        <v>HD 400 x 314</v>
      </c>
    </row>
    <row r="86" spans="1:42">
      <c r="A86" s="22" t="s">
        <v>858</v>
      </c>
      <c r="B86" s="30">
        <f t="shared" si="28"/>
        <v>8559.6496150064795</v>
      </c>
      <c r="C86" s="23">
        <v>399</v>
      </c>
      <c r="D86" s="23">
        <v>401</v>
      </c>
      <c r="E86" s="217">
        <v>24.9</v>
      </c>
      <c r="F86" s="23">
        <v>39.6</v>
      </c>
      <c r="G86" s="23">
        <v>15</v>
      </c>
      <c r="H86" s="37">
        <v>313.33558897559703</v>
      </c>
      <c r="I86" s="10">
        <v>319.32289322353836</v>
      </c>
      <c r="J86" s="10">
        <v>39915.361652942294</v>
      </c>
      <c r="K86" s="10">
        <v>2.3264477796076934</v>
      </c>
      <c r="L86" s="51">
        <v>1102322421.9419706</v>
      </c>
      <c r="M86" s="10">
        <v>5525425.6738945898</v>
      </c>
      <c r="N86" s="10">
        <v>6374007.9145113379</v>
      </c>
      <c r="O86" s="52">
        <v>166.18211670540444</v>
      </c>
      <c r="P86" s="10">
        <v>426037102.87217414</v>
      </c>
      <c r="Q86" s="10">
        <v>2124873.3310332876</v>
      </c>
      <c r="R86" s="10">
        <v>3236481.3378732665</v>
      </c>
      <c r="S86" s="10">
        <v>103.31269177950553</v>
      </c>
      <c r="T86" s="51">
        <v>18447941.294086698</v>
      </c>
      <c r="U86" s="38">
        <v>13626274257952.5</v>
      </c>
      <c r="V86" s="118">
        <v>1</v>
      </c>
      <c r="W86" s="118">
        <v>1</v>
      </c>
      <c r="X86" s="118">
        <v>1</v>
      </c>
      <c r="Y86" s="118">
        <v>1</v>
      </c>
      <c r="Z86" s="118">
        <v>1</v>
      </c>
      <c r="AA86" s="119">
        <v>1</v>
      </c>
      <c r="AB86" s="118">
        <v>1</v>
      </c>
      <c r="AC86" s="118">
        <v>1</v>
      </c>
      <c r="AD86" s="118">
        <v>1</v>
      </c>
      <c r="AE86" s="118">
        <v>1</v>
      </c>
      <c r="AF86" s="127">
        <f t="shared" si="29"/>
        <v>58.284522130496676</v>
      </c>
      <c r="AG86" s="131">
        <f t="shared" si="30"/>
        <v>48.238264664846461</v>
      </c>
      <c r="AH86" s="132">
        <f t="shared" si="31"/>
        <v>40.084817818055733</v>
      </c>
      <c r="AI86" s="133">
        <f t="shared" si="32"/>
        <v>30.038560352405518</v>
      </c>
      <c r="AJ86" s="59" t="str">
        <f>IF(head!$F$48="S460","a","c")</f>
        <v>c</v>
      </c>
      <c r="AK86" s="59">
        <f t="shared" si="33"/>
        <v>0.49</v>
      </c>
      <c r="AL86" s="14">
        <f>IF(head!F$48="S235",235,IF(head!F$48="S275",275,IF(head!F$48="S355",355,IF(head!F$48="S420",420,460))))^0.5*head!$I$40*1000/(S86*3.1416*210000^0.5)</f>
        <v>0.37104127117603691</v>
      </c>
      <c r="AM86" s="14">
        <f t="shared" si="34"/>
        <v>0.61074092389609369</v>
      </c>
      <c r="AN86" s="14">
        <f t="shared" si="35"/>
        <v>0.91253190267001516</v>
      </c>
      <c r="AO86" s="15">
        <f>IF(head!F$48="S235",235,IF(head!F$48="S275",275,IF(head!F$48="S355",355,IF(head!F$48="S420",420,460))))*AN86*J86/1000</f>
        <v>8559.6496150064795</v>
      </c>
      <c r="AP86" s="44" t="str">
        <f t="shared" si="27"/>
        <v>HD 400 x 347</v>
      </c>
    </row>
    <row r="87" spans="1:42">
      <c r="A87" s="22" t="s">
        <v>859</v>
      </c>
      <c r="B87" s="30">
        <f t="shared" si="28"/>
        <v>9496.7435789711599</v>
      </c>
      <c r="C87" s="23">
        <v>407</v>
      </c>
      <c r="D87" s="23">
        <v>404</v>
      </c>
      <c r="E87" s="217">
        <v>27.2</v>
      </c>
      <c r="F87" s="23">
        <v>43.7</v>
      </c>
      <c r="G87" s="23">
        <v>15</v>
      </c>
      <c r="H87" s="37">
        <v>346.93751397559708</v>
      </c>
      <c r="I87" s="10">
        <v>353.56689322353839</v>
      </c>
      <c r="J87" s="10">
        <v>44195.861652942302</v>
      </c>
      <c r="K87" s="10">
        <v>2.3498477796076935</v>
      </c>
      <c r="L87" s="51">
        <v>1249445173.2838182</v>
      </c>
      <c r="M87" s="10">
        <v>6139779.7212964045</v>
      </c>
      <c r="N87" s="10">
        <v>7138786.0393460449</v>
      </c>
      <c r="O87" s="52">
        <v>168.13874408437337</v>
      </c>
      <c r="P87" s="10">
        <v>480850620.65615201</v>
      </c>
      <c r="Q87" s="10">
        <v>2380448.6171096633</v>
      </c>
      <c r="R87" s="10">
        <v>3628656.6672741496</v>
      </c>
      <c r="S87" s="10">
        <v>104.30720007414277</v>
      </c>
      <c r="T87" s="51">
        <v>24735774.533420298</v>
      </c>
      <c r="U87" s="38">
        <v>15706676776929.199</v>
      </c>
      <c r="V87" s="118">
        <v>1</v>
      </c>
      <c r="W87" s="118">
        <v>1</v>
      </c>
      <c r="X87" s="118">
        <v>1</v>
      </c>
      <c r="Y87" s="118">
        <v>1</v>
      </c>
      <c r="Z87" s="118">
        <v>1</v>
      </c>
      <c r="AA87" s="119">
        <v>1</v>
      </c>
      <c r="AB87" s="118">
        <v>1</v>
      </c>
      <c r="AC87" s="118">
        <v>1</v>
      </c>
      <c r="AD87" s="118">
        <v>1</v>
      </c>
      <c r="AE87" s="118">
        <v>1</v>
      </c>
      <c r="AF87" s="127">
        <f t="shared" si="29"/>
        <v>53.16895500443885</v>
      </c>
      <c r="AG87" s="131">
        <f t="shared" si="30"/>
        <v>44.02782764793433</v>
      </c>
      <c r="AH87" s="132">
        <f t="shared" si="31"/>
        <v>36.700268743193895</v>
      </c>
      <c r="AI87" s="133">
        <f t="shared" si="32"/>
        <v>27.559141386689372</v>
      </c>
      <c r="AJ87" s="59" t="str">
        <f>IF(head!$F$48="S460","a","c")</f>
        <v>c</v>
      </c>
      <c r="AK87" s="59">
        <f t="shared" si="33"/>
        <v>0.49</v>
      </c>
      <c r="AL87" s="14">
        <f>IF(head!F$48="S235",235,IF(head!F$48="S275",275,IF(head!F$48="S355",355,IF(head!F$48="S420",420,460))))^0.5*head!$I$40*1000/(S87*3.1416*210000^0.5)</f>
        <v>0.3675036091395234</v>
      </c>
      <c r="AM87" s="14">
        <f t="shared" si="34"/>
        <v>0.60856783560447103</v>
      </c>
      <c r="AN87" s="14">
        <f t="shared" si="35"/>
        <v>0.9143768962233193</v>
      </c>
      <c r="AO87" s="15">
        <f>IF(head!F$48="S235",235,IF(head!F$48="S275",275,IF(head!F$48="S355",355,IF(head!F$48="S420",420,460))))*AN87*J87/1000</f>
        <v>9496.7435789711599</v>
      </c>
      <c r="AP87" s="44" t="str">
        <f t="shared" si="27"/>
        <v>HD 400 x 382</v>
      </c>
    </row>
    <row r="88" spans="1:42">
      <c r="A88" s="22" t="s">
        <v>860</v>
      </c>
      <c r="B88" s="30">
        <f t="shared" si="28"/>
        <v>10478.494366243654</v>
      </c>
      <c r="C88" s="23">
        <v>416</v>
      </c>
      <c r="D88" s="23">
        <v>406</v>
      </c>
      <c r="E88" s="217">
        <v>29.8</v>
      </c>
      <c r="F88" s="23">
        <v>48</v>
      </c>
      <c r="G88" s="23">
        <v>15</v>
      </c>
      <c r="H88" s="37">
        <v>382.33536197559704</v>
      </c>
      <c r="I88" s="10">
        <v>389.64113322353836</v>
      </c>
      <c r="J88" s="10">
        <v>48705.141652942293</v>
      </c>
      <c r="K88" s="10">
        <v>2.3706477796076939</v>
      </c>
      <c r="L88" s="51">
        <v>1413169757.1377563</v>
      </c>
      <c r="M88" s="10">
        <v>6794085.3708545975</v>
      </c>
      <c r="N88" s="10">
        <v>7964719.5396766337</v>
      </c>
      <c r="O88" s="52">
        <v>170.33730114905924</v>
      </c>
      <c r="P88" s="10">
        <v>536158883.57379156</v>
      </c>
      <c r="Q88" s="10">
        <v>2641176.7663733573</v>
      </c>
      <c r="R88" s="10">
        <v>4030632.1354229748</v>
      </c>
      <c r="S88" s="10">
        <v>104.92025747943831</v>
      </c>
      <c r="T88" s="51">
        <v>32731102.8449772</v>
      </c>
      <c r="U88" s="38">
        <v>17955400897312.199</v>
      </c>
      <c r="V88" s="118">
        <v>1</v>
      </c>
      <c r="W88" s="118">
        <v>1</v>
      </c>
      <c r="X88" s="118">
        <v>1</v>
      </c>
      <c r="Y88" s="118">
        <v>1</v>
      </c>
      <c r="Z88" s="118">
        <v>1</v>
      </c>
      <c r="AA88" s="119">
        <v>1</v>
      </c>
      <c r="AB88" s="118">
        <v>1</v>
      </c>
      <c r="AC88" s="118">
        <v>1</v>
      </c>
      <c r="AD88" s="118">
        <v>1</v>
      </c>
      <c r="AE88" s="118">
        <v>1</v>
      </c>
      <c r="AF88" s="127">
        <f t="shared" si="29"/>
        <v>48.673460319655646</v>
      </c>
      <c r="AG88" s="131">
        <f t="shared" si="30"/>
        <v>40.33758475865163</v>
      </c>
      <c r="AH88" s="132">
        <f t="shared" si="31"/>
        <v>33.754136508104892</v>
      </c>
      <c r="AI88" s="133">
        <f t="shared" si="32"/>
        <v>25.41826094710089</v>
      </c>
      <c r="AJ88" s="59" t="str">
        <f>IF(head!$F$48="S460","a","c")</f>
        <v>c</v>
      </c>
      <c r="AK88" s="59">
        <f t="shared" si="33"/>
        <v>0.49</v>
      </c>
      <c r="AL88" s="14">
        <f>IF(head!F$48="S235",235,IF(head!F$48="S275",275,IF(head!F$48="S355",355,IF(head!F$48="S420",420,460))))^0.5*head!$I$40*1000/(S88*3.1416*210000^0.5)</f>
        <v>0.36535625633589558</v>
      </c>
      <c r="AM88" s="14">
        <f t="shared" si="34"/>
        <v>0.6072548798241848</v>
      </c>
      <c r="AN88" s="14">
        <f t="shared" si="35"/>
        <v>0.91549549422166088</v>
      </c>
      <c r="AO88" s="15">
        <f>IF(head!F$48="S235",235,IF(head!F$48="S275",275,IF(head!F$48="S355",355,IF(head!F$48="S420",420,460))))*AN88*J88/1000</f>
        <v>10478.494366243654</v>
      </c>
      <c r="AP88" s="44" t="str">
        <f t="shared" si="27"/>
        <v>HD 400 x 421</v>
      </c>
    </row>
    <row r="89" spans="1:42">
      <c r="A89" s="22" t="s">
        <v>861</v>
      </c>
      <c r="B89" s="30">
        <f t="shared" si="28"/>
        <v>11574.29748115144</v>
      </c>
      <c r="C89" s="23">
        <v>425</v>
      </c>
      <c r="D89" s="23">
        <v>409</v>
      </c>
      <c r="E89" s="217">
        <v>32.799999999999997</v>
      </c>
      <c r="F89" s="23">
        <v>52.6</v>
      </c>
      <c r="G89" s="23">
        <v>15</v>
      </c>
      <c r="H89" s="37">
        <v>421.61864597559702</v>
      </c>
      <c r="I89" s="10">
        <v>429.67505322353838</v>
      </c>
      <c r="J89" s="10">
        <v>53709.381652942298</v>
      </c>
      <c r="K89" s="10">
        <v>2.3946477796076939</v>
      </c>
      <c r="L89" s="51">
        <v>1595811519.1220372</v>
      </c>
      <c r="M89" s="10">
        <v>7509701.2664566459</v>
      </c>
      <c r="N89" s="10">
        <v>8880457.113511337</v>
      </c>
      <c r="O89" s="52">
        <v>172.37160345740898</v>
      </c>
      <c r="P89" s="10">
        <v>600814459.98957956</v>
      </c>
      <c r="Q89" s="10">
        <v>2937968.0195089467</v>
      </c>
      <c r="R89" s="10">
        <v>4489318.3559023878</v>
      </c>
      <c r="S89" s="10">
        <v>105.76576427144558</v>
      </c>
      <c r="T89" s="51">
        <v>43206837.102376491</v>
      </c>
      <c r="U89" s="38">
        <v>20583344088092</v>
      </c>
      <c r="V89" s="118">
        <v>1</v>
      </c>
      <c r="W89" s="118">
        <v>1</v>
      </c>
      <c r="X89" s="118">
        <v>1</v>
      </c>
      <c r="Y89" s="118">
        <v>1</v>
      </c>
      <c r="Z89" s="118">
        <v>1</v>
      </c>
      <c r="AA89" s="119">
        <v>1</v>
      </c>
      <c r="AB89" s="118">
        <v>1</v>
      </c>
      <c r="AC89" s="118">
        <v>1</v>
      </c>
      <c r="AD89" s="118">
        <v>1</v>
      </c>
      <c r="AE89" s="118">
        <v>1</v>
      </c>
      <c r="AF89" s="127">
        <f t="shared" si="29"/>
        <v>44.585279254960675</v>
      </c>
      <c r="AG89" s="131">
        <f t="shared" si="30"/>
        <v>36.970222305639155</v>
      </c>
      <c r="AH89" s="132">
        <f t="shared" si="31"/>
        <v>31.05602687400561</v>
      </c>
      <c r="AI89" s="133">
        <f t="shared" si="32"/>
        <v>23.440969924684094</v>
      </c>
      <c r="AJ89" s="59" t="str">
        <f>IF(head!$F$48="S460","a","c")</f>
        <v>c</v>
      </c>
      <c r="AK89" s="59">
        <f t="shared" si="33"/>
        <v>0.49</v>
      </c>
      <c r="AL89" s="14">
        <f>IF(head!F$48="S235",235,IF(head!F$48="S275",275,IF(head!F$48="S355",355,IF(head!F$48="S420",420,460))))^0.5*head!$I$40*1000/(S89*3.1416*210000^0.5)</f>
        <v>0.36243554566583858</v>
      </c>
      <c r="AM89" s="14">
        <f t="shared" si="34"/>
        <v>0.60547647106917757</v>
      </c>
      <c r="AN89" s="14">
        <f t="shared" si="35"/>
        <v>0.91701539267915344</v>
      </c>
      <c r="AO89" s="15">
        <f>IF(head!F$48="S235",235,IF(head!F$48="S275",275,IF(head!F$48="S355",355,IF(head!F$48="S420",420,460))))*AN89*J89/1000</f>
        <v>11574.29748115144</v>
      </c>
      <c r="AP89" s="44" t="str">
        <f t="shared" si="27"/>
        <v>HD 400 x 463</v>
      </c>
    </row>
    <row r="90" spans="1:42">
      <c r="A90" s="22" t="s">
        <v>862</v>
      </c>
      <c r="B90" s="30">
        <f t="shared" si="28"/>
        <v>12725.734510115353</v>
      </c>
      <c r="C90" s="23">
        <v>435</v>
      </c>
      <c r="D90" s="23">
        <v>412</v>
      </c>
      <c r="E90" s="217">
        <v>35.799999999999997</v>
      </c>
      <c r="F90" s="23">
        <v>57.4</v>
      </c>
      <c r="G90" s="23">
        <v>15</v>
      </c>
      <c r="H90" s="37">
        <v>462.78812797559698</v>
      </c>
      <c r="I90" s="10">
        <v>471.63121322353828</v>
      </c>
      <c r="J90" s="10">
        <v>58953.901652942288</v>
      </c>
      <c r="K90" s="10">
        <v>2.4206477796076937</v>
      </c>
      <c r="L90" s="51">
        <v>1801618322.4196415</v>
      </c>
      <c r="M90" s="10">
        <v>8283302.6318144435</v>
      </c>
      <c r="N90" s="10">
        <v>9877687.6918419264</v>
      </c>
      <c r="O90" s="52">
        <v>174.81356062908253</v>
      </c>
      <c r="P90" s="10">
        <v>670353369.23973906</v>
      </c>
      <c r="Q90" s="10">
        <v>3254142.5691249473</v>
      </c>
      <c r="R90" s="10">
        <v>4978352.4423818011</v>
      </c>
      <c r="S90" s="10">
        <v>106.63398070301628</v>
      </c>
      <c r="T90" s="51">
        <v>56249733.743906997</v>
      </c>
      <c r="U90" s="38">
        <v>23587259213887.398</v>
      </c>
      <c r="V90" s="118">
        <v>1</v>
      </c>
      <c r="W90" s="118">
        <v>1</v>
      </c>
      <c r="X90" s="118">
        <v>1</v>
      </c>
      <c r="Y90" s="118">
        <v>1</v>
      </c>
      <c r="Z90" s="118">
        <v>1</v>
      </c>
      <c r="AA90" s="119">
        <v>1</v>
      </c>
      <c r="AB90" s="118">
        <v>1</v>
      </c>
      <c r="AC90" s="118">
        <v>1</v>
      </c>
      <c r="AD90" s="118">
        <v>1</v>
      </c>
      <c r="AE90" s="118">
        <v>1</v>
      </c>
      <c r="AF90" s="127">
        <f t="shared" si="29"/>
        <v>41.060009799824392</v>
      </c>
      <c r="AG90" s="131">
        <f t="shared" si="30"/>
        <v>34.071498633499615</v>
      </c>
      <c r="AH90" s="132">
        <f t="shared" si="31"/>
        <v>28.734315329500422</v>
      </c>
      <c r="AI90" s="133">
        <f t="shared" si="32"/>
        <v>21.745804163175649</v>
      </c>
      <c r="AJ90" s="59" t="str">
        <f>IF(head!$F$48="S460","a","c")</f>
        <v>c</v>
      </c>
      <c r="AK90" s="59">
        <f t="shared" si="33"/>
        <v>0.49</v>
      </c>
      <c r="AL90" s="14">
        <f>IF(head!F$48="S235",235,IF(head!F$48="S275",275,IF(head!F$48="S355",355,IF(head!F$48="S420",420,460))))^0.5*head!$I$40*1000/(S90*3.1416*210000^0.5)</f>
        <v>0.35948458674957373</v>
      </c>
      <c r="AM90" s="14">
        <f t="shared" si="34"/>
        <v>0.60368830780890148</v>
      </c>
      <c r="AN90" s="14">
        <f t="shared" si="35"/>
        <v>0.91854924316903264</v>
      </c>
      <c r="AO90" s="15">
        <f>IF(head!F$48="S235",235,IF(head!F$48="S275",275,IF(head!F$48="S355",355,IF(head!F$48="S420",420,460))))*AN90*J90/1000</f>
        <v>12725.734510115353</v>
      </c>
      <c r="AP90" s="44" t="str">
        <f t="shared" si="27"/>
        <v>HD 400 x 509</v>
      </c>
    </row>
    <row r="91" spans="1:42">
      <c r="A91" s="22" t="s">
        <v>863</v>
      </c>
      <c r="B91" s="30">
        <f t="shared" si="28"/>
        <v>14038.722162029137</v>
      </c>
      <c r="C91" s="23">
        <v>446</v>
      </c>
      <c r="D91" s="23">
        <v>416</v>
      </c>
      <c r="E91" s="217">
        <v>39.1</v>
      </c>
      <c r="F91" s="23">
        <v>62.7</v>
      </c>
      <c r="G91" s="23">
        <v>15</v>
      </c>
      <c r="H91" s="37">
        <v>509.42576297559702</v>
      </c>
      <c r="I91" s="10">
        <v>519.16001322353839</v>
      </c>
      <c r="J91" s="10">
        <v>64895.001652942294</v>
      </c>
      <c r="K91" s="10">
        <v>2.4520477796076938</v>
      </c>
      <c r="L91" s="51">
        <v>2045277482.3401108</v>
      </c>
      <c r="M91" s="10">
        <v>9171647.9028704539</v>
      </c>
      <c r="N91" s="10">
        <v>11032721.161172515</v>
      </c>
      <c r="O91" s="52">
        <v>177.52948555359609</v>
      </c>
      <c r="P91" s="10">
        <v>754008889.14216602</v>
      </c>
      <c r="Q91" s="10">
        <v>3625042.7362604137</v>
      </c>
      <c r="R91" s="10">
        <v>5552262.7656091573</v>
      </c>
      <c r="S91" s="10">
        <v>107.79102681437062</v>
      </c>
      <c r="T91" s="51">
        <v>73582187.522654802</v>
      </c>
      <c r="U91" s="38">
        <v>27306416405672.102</v>
      </c>
      <c r="V91" s="118">
        <v>1</v>
      </c>
      <c r="W91" s="118">
        <v>1</v>
      </c>
      <c r="X91" s="118">
        <v>1</v>
      </c>
      <c r="Y91" s="118">
        <v>1</v>
      </c>
      <c r="Z91" s="118">
        <v>1</v>
      </c>
      <c r="AA91" s="119">
        <v>1</v>
      </c>
      <c r="AB91" s="118">
        <v>1</v>
      </c>
      <c r="AC91" s="118">
        <v>1</v>
      </c>
      <c r="AD91" s="118">
        <v>1</v>
      </c>
      <c r="AE91" s="118">
        <v>1</v>
      </c>
      <c r="AF91" s="127">
        <f t="shared" si="29"/>
        <v>37.784848095408286</v>
      </c>
      <c r="AG91" s="131">
        <f t="shared" si="30"/>
        <v>31.374493069534903</v>
      </c>
      <c r="AH91" s="132">
        <f t="shared" si="31"/>
        <v>26.565990539917571</v>
      </c>
      <c r="AI91" s="133">
        <f t="shared" si="32"/>
        <v>20.155635514044189</v>
      </c>
      <c r="AJ91" s="59" t="str">
        <f>IF(head!$F$48="S460","a","c")</f>
        <v>c</v>
      </c>
      <c r="AK91" s="59">
        <f t="shared" si="33"/>
        <v>0.49</v>
      </c>
      <c r="AL91" s="14">
        <f>IF(head!F$48="S235",235,IF(head!F$48="S275",275,IF(head!F$48="S355",355,IF(head!F$48="S420",420,460))))^0.5*head!$I$40*1000/(S91*3.1416*210000^0.5)</f>
        <v>0.35562582173468321</v>
      </c>
      <c r="AM91" s="14">
        <f t="shared" si="34"/>
        <v>0.60136318886723172</v>
      </c>
      <c r="AN91" s="14">
        <f t="shared" si="35"/>
        <v>0.92055230327540394</v>
      </c>
      <c r="AO91" s="15">
        <f>IF(head!F$48="S235",235,IF(head!F$48="S275",275,IF(head!F$48="S355",355,IF(head!F$48="S420",420,460))))*AN91*J91/1000</f>
        <v>14038.722162029137</v>
      </c>
      <c r="AP91" s="44" t="str">
        <f t="shared" si="27"/>
        <v>HD 400 x 551</v>
      </c>
    </row>
    <row r="92" spans="1:42">
      <c r="A92" s="22" t="s">
        <v>864</v>
      </c>
      <c r="B92" s="30">
        <f t="shared" si="28"/>
        <v>15191.520527603187</v>
      </c>
      <c r="C92" s="23">
        <v>455</v>
      </c>
      <c r="D92" s="23">
        <v>418</v>
      </c>
      <c r="E92" s="217">
        <v>42</v>
      </c>
      <c r="F92" s="23">
        <v>67.599999999999994</v>
      </c>
      <c r="G92" s="23">
        <v>15</v>
      </c>
      <c r="H92" s="37">
        <v>550.58598197559706</v>
      </c>
      <c r="I92" s="10">
        <v>561.10673322353841</v>
      </c>
      <c r="J92" s="10">
        <v>70138.341652942298</v>
      </c>
      <c r="K92" s="10">
        <v>2.4722477796076938</v>
      </c>
      <c r="L92" s="51">
        <v>2261101972.8452373</v>
      </c>
      <c r="M92" s="10">
        <v>9938909.7707482949</v>
      </c>
      <c r="N92" s="10">
        <v>12050776.965511337</v>
      </c>
      <c r="O92" s="52">
        <v>179.54872597371815</v>
      </c>
      <c r="P92" s="10">
        <v>824947349.86685789</v>
      </c>
      <c r="Q92" s="10">
        <v>3947116.5065399893</v>
      </c>
      <c r="R92" s="10">
        <v>6051406.0995059218</v>
      </c>
      <c r="S92" s="10">
        <v>108.45145157741075</v>
      </c>
      <c r="T92" s="51">
        <v>92037721.736378014</v>
      </c>
      <c r="U92" s="38">
        <v>30484606905384.102</v>
      </c>
      <c r="V92" s="118">
        <v>1</v>
      </c>
      <c r="W92" s="118">
        <v>1</v>
      </c>
      <c r="X92" s="118">
        <v>1</v>
      </c>
      <c r="Y92" s="118">
        <v>1</v>
      </c>
      <c r="Z92" s="118">
        <v>1</v>
      </c>
      <c r="AA92" s="119">
        <v>1</v>
      </c>
      <c r="AB92" s="118">
        <v>1</v>
      </c>
      <c r="AC92" s="118">
        <v>1</v>
      </c>
      <c r="AD92" s="118">
        <v>1</v>
      </c>
      <c r="AE92" s="118">
        <v>1</v>
      </c>
      <c r="AF92" s="127">
        <f t="shared" si="29"/>
        <v>35.248164147376635</v>
      </c>
      <c r="AG92" s="131">
        <f t="shared" si="30"/>
        <v>29.288513688739577</v>
      </c>
      <c r="AH92" s="132">
        <f t="shared" si="31"/>
        <v>24.893659571244729</v>
      </c>
      <c r="AI92" s="133">
        <f t="shared" si="32"/>
        <v>18.934009112607676</v>
      </c>
      <c r="AJ92" s="59" t="str">
        <f>IF(head!$F$48="S460","a","c")</f>
        <v>c</v>
      </c>
      <c r="AK92" s="59">
        <f t="shared" si="33"/>
        <v>0.49</v>
      </c>
      <c r="AL92" s="14">
        <f>IF(head!F$48="S235",235,IF(head!F$48="S275",275,IF(head!F$48="S355",355,IF(head!F$48="S420",420,460))))^0.5*head!$I$40*1000/(S92*3.1416*210000^0.5)</f>
        <v>0.35346020665407335</v>
      </c>
      <c r="AM92" s="14">
        <f t="shared" si="34"/>
        <v>0.60006480947421803</v>
      </c>
      <c r="AN92" s="14">
        <f t="shared" si="35"/>
        <v>0.92167517336582061</v>
      </c>
      <c r="AO92" s="15">
        <f>IF(head!F$48="S235",235,IF(head!F$48="S275",275,IF(head!F$48="S355",355,IF(head!F$48="S420",420,460))))*AN92*J92/1000</f>
        <v>15191.520527603187</v>
      </c>
      <c r="AP92" s="44" t="str">
        <f t="shared" si="27"/>
        <v>HD 400 x 592</v>
      </c>
    </row>
    <row r="93" spans="1:42">
      <c r="A93" s="22" t="s">
        <v>865</v>
      </c>
      <c r="B93" s="30">
        <f t="shared" si="28"/>
        <v>16375.209561377944</v>
      </c>
      <c r="C93" s="23">
        <v>465</v>
      </c>
      <c r="D93" s="23">
        <v>421</v>
      </c>
      <c r="E93" s="217">
        <v>45</v>
      </c>
      <c r="F93" s="23">
        <v>72.3</v>
      </c>
      <c r="G93" s="23">
        <v>15</v>
      </c>
      <c r="H93" s="37">
        <v>592.57877197559708</v>
      </c>
      <c r="I93" s="10">
        <v>603.90193322353832</v>
      </c>
      <c r="J93" s="10">
        <v>75487.741652942292</v>
      </c>
      <c r="K93" s="10">
        <v>2.4982477796076936</v>
      </c>
      <c r="L93" s="51">
        <v>2501608024.6906261</v>
      </c>
      <c r="M93" s="10">
        <v>10759604.40727151</v>
      </c>
      <c r="N93" s="10">
        <v>13138296.37800722</v>
      </c>
      <c r="O93" s="52">
        <v>182.04192287927572</v>
      </c>
      <c r="P93" s="10">
        <v>901716087.21742809</v>
      </c>
      <c r="Q93" s="10">
        <v>4283686.8751421766</v>
      </c>
      <c r="R93" s="10">
        <v>6574457.4619853357</v>
      </c>
      <c r="S93" s="10">
        <v>109.29409353787103</v>
      </c>
      <c r="T93" s="51">
        <v>112949783.801818</v>
      </c>
      <c r="U93" s="38">
        <v>34196606768168.5</v>
      </c>
      <c r="V93" s="118">
        <v>1</v>
      </c>
      <c r="W93" s="118">
        <v>1</v>
      </c>
      <c r="X93" s="118">
        <v>1</v>
      </c>
      <c r="Y93" s="118">
        <v>1</v>
      </c>
      <c r="Z93" s="118">
        <v>1</v>
      </c>
      <c r="AA93" s="119">
        <v>1</v>
      </c>
      <c r="AB93" s="118">
        <v>1</v>
      </c>
      <c r="AC93" s="118">
        <v>1</v>
      </c>
      <c r="AD93" s="118">
        <v>1</v>
      </c>
      <c r="AE93" s="118">
        <v>1</v>
      </c>
      <c r="AF93" s="127">
        <f t="shared" si="29"/>
        <v>33.094747900837746</v>
      </c>
      <c r="AG93" s="131">
        <f t="shared" si="30"/>
        <v>27.517683455916828</v>
      </c>
      <c r="AH93" s="132">
        <f t="shared" si="31"/>
        <v>23.474009967695629</v>
      </c>
      <c r="AI93" s="133">
        <f t="shared" si="32"/>
        <v>17.896945522774718</v>
      </c>
      <c r="AJ93" s="59" t="str">
        <f>IF(head!$F$48="S460","a","c")</f>
        <v>c</v>
      </c>
      <c r="AK93" s="59">
        <f t="shared" si="33"/>
        <v>0.49</v>
      </c>
      <c r="AL93" s="14">
        <f>IF(head!F$48="S235",235,IF(head!F$48="S275",275,IF(head!F$48="S355",355,IF(head!F$48="S420",420,460))))^0.5*head!$I$40*1000/(S93*3.1416*210000^0.5)</f>
        <v>0.35073507859052899</v>
      </c>
      <c r="AM93" s="14">
        <f t="shared" si="34"/>
        <v>0.59843764193163196</v>
      </c>
      <c r="AN93" s="14">
        <f t="shared" si="35"/>
        <v>0.92308686534482176</v>
      </c>
      <c r="AO93" s="15">
        <f>IF(head!F$48="S235",235,IF(head!F$48="S275",275,IF(head!F$48="S355",355,IF(head!F$48="S420",420,460))))*AN93*J93/1000</f>
        <v>16375.209561377944</v>
      </c>
      <c r="AP93" s="44" t="str">
        <f t="shared" si="27"/>
        <v>HD 400 x 634</v>
      </c>
    </row>
    <row r="94" spans="1:42">
      <c r="A94" s="22" t="s">
        <v>866</v>
      </c>
      <c r="B94" s="30">
        <f t="shared" si="28"/>
        <v>17557.41360688287</v>
      </c>
      <c r="C94" s="23">
        <v>474</v>
      </c>
      <c r="D94" s="23">
        <v>424</v>
      </c>
      <c r="E94" s="217">
        <v>47.6</v>
      </c>
      <c r="F94" s="23">
        <v>77.099999999999994</v>
      </c>
      <c r="G94" s="23">
        <v>15</v>
      </c>
      <c r="H94" s="37">
        <v>634.25190997559707</v>
      </c>
      <c r="I94" s="10">
        <v>646.3713732235384</v>
      </c>
      <c r="J94" s="10">
        <v>80796.421652942299</v>
      </c>
      <c r="K94" s="10">
        <v>2.523047779607694</v>
      </c>
      <c r="L94" s="51">
        <v>2741711671.7321706</v>
      </c>
      <c r="M94" s="10">
        <v>11568403.678194813</v>
      </c>
      <c r="N94" s="10">
        <v>14222093.261511337</v>
      </c>
      <c r="O94" s="52">
        <v>184.2106890050087</v>
      </c>
      <c r="P94" s="10">
        <v>982509667.97838342</v>
      </c>
      <c r="Q94" s="10">
        <v>4634479.56593577</v>
      </c>
      <c r="R94" s="10">
        <v>7116756.2081341613</v>
      </c>
      <c r="S94" s="10">
        <v>110.27380312596497</v>
      </c>
      <c r="T94" s="51">
        <v>136819844.798094</v>
      </c>
      <c r="U94" s="38">
        <v>38029428909373.602</v>
      </c>
      <c r="V94" s="118">
        <v>1</v>
      </c>
      <c r="W94" s="118">
        <v>1</v>
      </c>
      <c r="X94" s="118">
        <v>1</v>
      </c>
      <c r="Y94" s="118">
        <v>1</v>
      </c>
      <c r="Z94" s="118">
        <v>1</v>
      </c>
      <c r="AA94" s="119">
        <v>1</v>
      </c>
      <c r="AB94" s="118">
        <v>1</v>
      </c>
      <c r="AC94" s="118">
        <v>1</v>
      </c>
      <c r="AD94" s="118">
        <v>1</v>
      </c>
      <c r="AE94" s="118">
        <v>1</v>
      </c>
      <c r="AF94" s="127">
        <f t="shared" si="29"/>
        <v>31.227221800061169</v>
      </c>
      <c r="AG94" s="131">
        <f t="shared" si="30"/>
        <v>25.97946464292772</v>
      </c>
      <c r="AH94" s="132">
        <f t="shared" si="31"/>
        <v>22.228707203329428</v>
      </c>
      <c r="AI94" s="133">
        <f t="shared" si="32"/>
        <v>16.980950046195975</v>
      </c>
      <c r="AJ94" s="59" t="str">
        <f>IF(head!$F$48="S460","a","c")</f>
        <v>c</v>
      </c>
      <c r="AK94" s="59">
        <f t="shared" si="33"/>
        <v>0.49</v>
      </c>
      <c r="AL94" s="14">
        <f>IF(head!F$48="S235",235,IF(head!F$48="S275",275,IF(head!F$48="S355",355,IF(head!F$48="S420",420,460))))^0.5*head!$I$40*1000/(S94*3.1416*210000^0.5)</f>
        <v>0.34761903008548645</v>
      </c>
      <c r="AM94" s="14">
        <f t="shared" si="34"/>
        <v>0.59658615740973131</v>
      </c>
      <c r="AN94" s="14">
        <f t="shared" si="35"/>
        <v>0.92469934681123855</v>
      </c>
      <c r="AO94" s="15">
        <f>IF(head!F$48="S235",235,IF(head!F$48="S275",275,IF(head!F$48="S355",355,IF(head!F$48="S420",420,460))))*AN94*J94/1000</f>
        <v>17557.41360688287</v>
      </c>
      <c r="AP94" s="44" t="str">
        <f t="shared" si="27"/>
        <v>HD 400 x 677</v>
      </c>
    </row>
    <row r="95" spans="1:42">
      <c r="A95" s="22" t="s">
        <v>867</v>
      </c>
      <c r="B95" s="30">
        <f t="shared" si="28"/>
        <v>18794.477626718559</v>
      </c>
      <c r="C95" s="23">
        <v>483</v>
      </c>
      <c r="D95" s="23">
        <v>428</v>
      </c>
      <c r="E95" s="217">
        <v>51.2</v>
      </c>
      <c r="F95" s="23">
        <v>81.5</v>
      </c>
      <c r="G95" s="23">
        <v>15</v>
      </c>
      <c r="H95" s="37">
        <v>677.77796197559701</v>
      </c>
      <c r="I95" s="10">
        <v>690.72913322353838</v>
      </c>
      <c r="J95" s="10">
        <v>86341.1416529423</v>
      </c>
      <c r="K95" s="10">
        <v>2.5498477796076937</v>
      </c>
      <c r="L95" s="51">
        <v>2994695445.4710894</v>
      </c>
      <c r="M95" s="10">
        <v>12400395.219341984</v>
      </c>
      <c r="N95" s="10">
        <v>15346098.539676633</v>
      </c>
      <c r="O95" s="52">
        <v>186.23763056001982</v>
      </c>
      <c r="P95" s="10">
        <v>1068713260.2730219</v>
      </c>
      <c r="Q95" s="10">
        <v>4993987.1975374855</v>
      </c>
      <c r="R95" s="10">
        <v>7680054.7511094576</v>
      </c>
      <c r="S95" s="10">
        <v>111.25555526274871</v>
      </c>
      <c r="T95" s="51">
        <v>163548798.080246</v>
      </c>
      <c r="U95" s="38">
        <v>42243255273690.5</v>
      </c>
      <c r="V95" s="118">
        <v>1</v>
      </c>
      <c r="W95" s="118">
        <v>1</v>
      </c>
      <c r="X95" s="118">
        <v>1</v>
      </c>
      <c r="Y95" s="118">
        <v>1</v>
      </c>
      <c r="Z95" s="118">
        <v>1</v>
      </c>
      <c r="AA95" s="119">
        <v>1</v>
      </c>
      <c r="AB95" s="118">
        <v>1</v>
      </c>
      <c r="AC95" s="118">
        <v>1</v>
      </c>
      <c r="AD95" s="118">
        <v>1</v>
      </c>
      <c r="AE95" s="118">
        <v>1</v>
      </c>
      <c r="AF95" s="127">
        <f t="shared" si="29"/>
        <v>29.53224535595194</v>
      </c>
      <c r="AG95" s="131">
        <f t="shared" si="30"/>
        <v>24.575164735911109</v>
      </c>
      <c r="AH95" s="132">
        <f t="shared" si="31"/>
        <v>21.102338527370058</v>
      </c>
      <c r="AI95" s="133">
        <f t="shared" si="32"/>
        <v>16.145257907329231</v>
      </c>
      <c r="AJ95" s="59" t="str">
        <f>IF(head!$F$48="S460","a","c")</f>
        <v>c</v>
      </c>
      <c r="AK95" s="59">
        <f t="shared" si="33"/>
        <v>0.49</v>
      </c>
      <c r="AL95" s="14">
        <f>IF(head!F$48="S235",235,IF(head!F$48="S275",275,IF(head!F$48="S355",355,IF(head!F$48="S420",420,460))))^0.5*head!$I$40*1000/(S95*3.1416*210000^0.5)</f>
        <v>0.34455153628917995</v>
      </c>
      <c r="AM95" s="14">
        <f t="shared" si="34"/>
        <v>0.59477300697046609</v>
      </c>
      <c r="AN95" s="14">
        <f t="shared" si="35"/>
        <v>0.92628495533105448</v>
      </c>
      <c r="AO95" s="15">
        <f>IF(head!F$48="S235",235,IF(head!F$48="S275",275,IF(head!F$48="S355",355,IF(head!F$48="S420",420,460))))*AN95*J95/1000</f>
        <v>18794.477626718559</v>
      </c>
      <c r="AP95" s="44" t="str">
        <f t="shared" si="27"/>
        <v>HD 400 x 744</v>
      </c>
    </row>
    <row r="96" spans="1:42">
      <c r="A96" s="22" t="s">
        <v>868</v>
      </c>
      <c r="B96" s="30">
        <f t="shared" si="28"/>
        <v>20679.96436009329</v>
      </c>
      <c r="C96" s="23">
        <v>498</v>
      </c>
      <c r="D96" s="23">
        <v>432</v>
      </c>
      <c r="E96" s="217">
        <v>55.6</v>
      </c>
      <c r="F96" s="23">
        <v>88.9</v>
      </c>
      <c r="G96" s="23">
        <v>15</v>
      </c>
      <c r="H96" s="37">
        <v>744.22601397559697</v>
      </c>
      <c r="I96" s="10">
        <v>758.44689322353838</v>
      </c>
      <c r="J96" s="10">
        <v>94805.861652942302</v>
      </c>
      <c r="K96" s="10">
        <v>2.5870477796076941</v>
      </c>
      <c r="L96" s="51">
        <v>3421211501.4461756</v>
      </c>
      <c r="M96" s="10">
        <v>13739805.226691466</v>
      </c>
      <c r="N96" s="10">
        <v>17166818.289841928</v>
      </c>
      <c r="O96" s="52">
        <v>189.96446411303074</v>
      </c>
      <c r="P96" s="10">
        <v>1199318164.1104372</v>
      </c>
      <c r="Q96" s="10">
        <v>5552398.9079186907</v>
      </c>
      <c r="R96" s="10">
        <v>8548916.6307459325</v>
      </c>
      <c r="S96" s="10">
        <v>112.47334483641733</v>
      </c>
      <c r="T96" s="51">
        <v>212385660.12576699</v>
      </c>
      <c r="U96" s="38">
        <v>49118635442242.203</v>
      </c>
      <c r="V96" s="118">
        <v>1</v>
      </c>
      <c r="W96" s="118">
        <v>1</v>
      </c>
      <c r="X96" s="118">
        <v>1</v>
      </c>
      <c r="Y96" s="118">
        <v>1</v>
      </c>
      <c r="Z96" s="118">
        <v>1</v>
      </c>
      <c r="AA96" s="119">
        <v>1</v>
      </c>
      <c r="AB96" s="118">
        <v>1</v>
      </c>
      <c r="AC96" s="118">
        <v>1</v>
      </c>
      <c r="AD96" s="118">
        <v>1</v>
      </c>
      <c r="AE96" s="118">
        <v>1</v>
      </c>
      <c r="AF96" s="127">
        <f t="shared" si="29"/>
        <v>27.287846284000363</v>
      </c>
      <c r="AG96" s="131">
        <f t="shared" si="30"/>
        <v>22.731166006345898</v>
      </c>
      <c r="AH96" s="132">
        <f t="shared" si="31"/>
        <v>19.619040084345617</v>
      </c>
      <c r="AI96" s="133">
        <f t="shared" si="32"/>
        <v>15.06235980669115</v>
      </c>
      <c r="AJ96" s="59" t="str">
        <f>IF(head!$F$48="S460","a","c")</f>
        <v>c</v>
      </c>
      <c r="AK96" s="59">
        <f t="shared" si="33"/>
        <v>0.49</v>
      </c>
      <c r="AL96" s="14">
        <f>IF(head!F$48="S235",235,IF(head!F$48="S275",275,IF(head!F$48="S355",355,IF(head!F$48="S420",420,460))))^0.5*head!$I$40*1000/(S96*3.1416*210000^0.5)</f>
        <v>0.34082095221973019</v>
      </c>
      <c r="AM96" s="14">
        <f t="shared" si="34"/>
        <v>0.59258059402981567</v>
      </c>
      <c r="AN96" s="14">
        <f t="shared" si="35"/>
        <v>0.92821104947039357</v>
      </c>
      <c r="AO96" s="15">
        <f>IF(head!F$48="S235",235,IF(head!F$48="S275",275,IF(head!F$48="S355",355,IF(head!F$48="S420",420,460))))*AN96*J96/1000</f>
        <v>20679.96436009329</v>
      </c>
      <c r="AP96" s="44" t="str">
        <f t="shared" si="27"/>
        <v>HD 400 x 818</v>
      </c>
    </row>
    <row r="97" spans="1:42">
      <c r="A97" s="22" t="s">
        <v>869</v>
      </c>
      <c r="B97" s="30">
        <f t="shared" si="28"/>
        <v>22814.467339216448</v>
      </c>
      <c r="C97" s="23">
        <v>514</v>
      </c>
      <c r="D97" s="23">
        <v>437</v>
      </c>
      <c r="E97" s="217">
        <v>60.5</v>
      </c>
      <c r="F97" s="23">
        <v>97</v>
      </c>
      <c r="G97" s="23">
        <v>15</v>
      </c>
      <c r="H97" s="37">
        <v>818.999461975597</v>
      </c>
      <c r="I97" s="10">
        <v>834.64913322353834</v>
      </c>
      <c r="J97" s="10">
        <v>104331.1416529423</v>
      </c>
      <c r="K97" s="10">
        <v>2.6292477796076938</v>
      </c>
      <c r="L97" s="51">
        <v>3921909803.1377559</v>
      </c>
      <c r="M97" s="10">
        <v>15260349.428551579</v>
      </c>
      <c r="N97" s="10">
        <v>19255268.539676633</v>
      </c>
      <c r="O97" s="52">
        <v>193.8839329654308</v>
      </c>
      <c r="P97" s="10">
        <v>1355288943.990397</v>
      </c>
      <c r="Q97" s="10">
        <v>6202695.3958370583</v>
      </c>
      <c r="R97" s="10">
        <v>9561306.15979564</v>
      </c>
      <c r="S97" s="10">
        <v>113.97483388333497</v>
      </c>
      <c r="T97" s="51">
        <v>276668637.65667403</v>
      </c>
      <c r="U97" s="38">
        <v>57532855427862</v>
      </c>
      <c r="V97" s="118">
        <v>1</v>
      </c>
      <c r="W97" s="118">
        <v>1</v>
      </c>
      <c r="X97" s="118">
        <v>1</v>
      </c>
      <c r="Y97" s="118">
        <v>1</v>
      </c>
      <c r="Z97" s="118">
        <v>1</v>
      </c>
      <c r="AA97" s="119">
        <v>1</v>
      </c>
      <c r="AB97" s="118">
        <v>1</v>
      </c>
      <c r="AC97" s="118">
        <v>1</v>
      </c>
      <c r="AD97" s="118">
        <v>1</v>
      </c>
      <c r="AE97" s="118">
        <v>1</v>
      </c>
      <c r="AF97" s="127">
        <f t="shared" si="29"/>
        <v>25.200987336589208</v>
      </c>
      <c r="AG97" s="131">
        <f t="shared" si="30"/>
        <v>21.012400946403989</v>
      </c>
      <c r="AH97" s="132">
        <f t="shared" si="31"/>
        <v>18.230414906481194</v>
      </c>
      <c r="AI97" s="133">
        <f t="shared" si="32"/>
        <v>14.041828516295976</v>
      </c>
      <c r="AJ97" s="59" t="str">
        <f>IF(head!$F$48="S460","a","c")</f>
        <v>c</v>
      </c>
      <c r="AK97" s="59">
        <f t="shared" si="33"/>
        <v>0.49</v>
      </c>
      <c r="AL97" s="14">
        <f>IF(head!F$48="S235",235,IF(head!F$48="S275",275,IF(head!F$48="S355",355,IF(head!F$48="S420",420,460))))^0.5*head!$I$40*1000/(S97*3.1416*210000^0.5)</f>
        <v>0.33633102308992091</v>
      </c>
      <c r="AM97" s="14">
        <f t="shared" si="34"/>
        <v>0.58996037920338706</v>
      </c>
      <c r="AN97" s="14">
        <f t="shared" si="35"/>
        <v>0.93052599830923732</v>
      </c>
      <c r="AO97" s="15">
        <f>IF(head!F$48="S235",235,IF(head!F$48="S275",275,IF(head!F$48="S355",355,IF(head!F$48="S420",420,460))))*AN97*J97/1000</f>
        <v>22814.467339216448</v>
      </c>
      <c r="AP97" s="44" t="str">
        <f t="shared" si="27"/>
        <v>HD 400 x 900</v>
      </c>
    </row>
    <row r="98" spans="1:42">
      <c r="A98" s="22" t="s">
        <v>870</v>
      </c>
      <c r="B98" s="30">
        <f t="shared" si="28"/>
        <v>25192.074267074135</v>
      </c>
      <c r="C98" s="23">
        <v>531</v>
      </c>
      <c r="D98" s="23">
        <v>442</v>
      </c>
      <c r="E98" s="217">
        <v>65.900000000000006</v>
      </c>
      <c r="F98" s="23">
        <v>106</v>
      </c>
      <c r="G98" s="23">
        <v>15</v>
      </c>
      <c r="H98" s="37">
        <v>902.1160469755971</v>
      </c>
      <c r="I98" s="10">
        <v>919.35393322353843</v>
      </c>
      <c r="J98" s="10">
        <v>114919.24165294231</v>
      </c>
      <c r="K98" s="10">
        <v>2.6724477796076935</v>
      </c>
      <c r="L98" s="51">
        <v>4502039423.7251596</v>
      </c>
      <c r="M98" s="10">
        <v>16956833.987665385</v>
      </c>
      <c r="N98" s="10">
        <v>21618771.443850163</v>
      </c>
      <c r="O98" s="52">
        <v>197.92847164036868</v>
      </c>
      <c r="P98" s="10">
        <v>1533396306.1643605</v>
      </c>
      <c r="Q98" s="10">
        <v>6938444.8242731243</v>
      </c>
      <c r="R98" s="10">
        <v>10707642.239758583</v>
      </c>
      <c r="S98" s="10">
        <v>115.51299136700159</v>
      </c>
      <c r="T98" s="51">
        <v>361637519.331653</v>
      </c>
      <c r="U98" s="38">
        <v>67421067605640.102</v>
      </c>
      <c r="V98" s="118">
        <v>1</v>
      </c>
      <c r="W98" s="118">
        <v>1</v>
      </c>
      <c r="X98" s="118">
        <v>1</v>
      </c>
      <c r="Y98" s="118">
        <v>1</v>
      </c>
      <c r="Z98" s="118">
        <v>1</v>
      </c>
      <c r="AA98" s="119">
        <v>1</v>
      </c>
      <c r="AB98" s="118">
        <v>1</v>
      </c>
      <c r="AC98" s="118">
        <v>1</v>
      </c>
      <c r="AD98" s="118">
        <v>1</v>
      </c>
      <c r="AE98" s="118">
        <v>1</v>
      </c>
      <c r="AF98" s="127">
        <f t="shared" si="29"/>
        <v>23.255007091662879</v>
      </c>
      <c r="AG98" s="131">
        <f t="shared" si="30"/>
        <v>19.408827864907746</v>
      </c>
      <c r="AH98" s="132">
        <f t="shared" si="31"/>
        <v>16.93363071327034</v>
      </c>
      <c r="AI98" s="133">
        <f t="shared" si="32"/>
        <v>13.087451486515207</v>
      </c>
      <c r="AJ98" s="59" t="str">
        <f>IF(head!$F$48="S460","a","c")</f>
        <v>c</v>
      </c>
      <c r="AK98" s="59">
        <f t="shared" si="33"/>
        <v>0.49</v>
      </c>
      <c r="AL98" s="14">
        <f>IF(head!F$48="S235",235,IF(head!F$48="S275",275,IF(head!F$48="S355",355,IF(head!F$48="S420",420,460))))^0.5*head!$I$40*1000/(S98*3.1416*210000^0.5)</f>
        <v>0.331852478520753</v>
      </c>
      <c r="AM98" s="14">
        <f t="shared" si="34"/>
        <v>0.58736689098776784</v>
      </c>
      <c r="AN98" s="14">
        <f t="shared" si="35"/>
        <v>0.93283173895150762</v>
      </c>
      <c r="AO98" s="15">
        <f>IF(head!F$48="S235",235,IF(head!F$48="S275",275,IF(head!F$48="S355",355,IF(head!F$48="S420",420,460))))*AN98*J98/1000</f>
        <v>25192.074267074135</v>
      </c>
      <c r="AP98" s="44" t="str">
        <f t="shared" si="27"/>
        <v>HD 400 x 990</v>
      </c>
    </row>
    <row r="99" spans="1:42">
      <c r="A99" s="22" t="s">
        <v>871</v>
      </c>
      <c r="B99" s="30">
        <f t="shared" si="28"/>
        <v>27746.234585330079</v>
      </c>
      <c r="C99" s="23">
        <v>550</v>
      </c>
      <c r="D99" s="23">
        <v>448</v>
      </c>
      <c r="E99" s="217">
        <v>71.900000000000006</v>
      </c>
      <c r="F99" s="23">
        <v>115</v>
      </c>
      <c r="G99" s="23">
        <v>15</v>
      </c>
      <c r="H99" s="37">
        <v>990.99296197559704</v>
      </c>
      <c r="I99" s="10">
        <v>1009.9291332235384</v>
      </c>
      <c r="J99" s="10">
        <v>126241.1416529423</v>
      </c>
      <c r="K99" s="10">
        <v>2.7224477796076934</v>
      </c>
      <c r="L99" s="51">
        <v>5189070642.4710903</v>
      </c>
      <c r="M99" s="10">
        <v>18869347.790803965</v>
      </c>
      <c r="N99" s="10">
        <v>24282095.539676633</v>
      </c>
      <c r="O99" s="52">
        <v>202.74228404818635</v>
      </c>
      <c r="P99" s="10">
        <v>1733590053.3577051</v>
      </c>
      <c r="Q99" s="10">
        <v>7739241.3096326124</v>
      </c>
      <c r="R99" s="10">
        <v>11961639.36721741</v>
      </c>
      <c r="S99" s="10">
        <v>117.18519486984083</v>
      </c>
      <c r="T99" s="51">
        <v>465624073.16870499</v>
      </c>
      <c r="U99" s="38">
        <v>79554902606007.094</v>
      </c>
      <c r="V99" s="118">
        <v>1</v>
      </c>
      <c r="W99" s="118">
        <v>1</v>
      </c>
      <c r="X99" s="118">
        <v>1</v>
      </c>
      <c r="Y99" s="118">
        <v>1</v>
      </c>
      <c r="Z99" s="118">
        <v>1</v>
      </c>
      <c r="AA99" s="119">
        <v>1</v>
      </c>
      <c r="AB99" s="118">
        <v>1</v>
      </c>
      <c r="AC99" s="118">
        <v>1</v>
      </c>
      <c r="AD99" s="118">
        <v>1</v>
      </c>
      <c r="AE99" s="118">
        <v>1</v>
      </c>
      <c r="AF99" s="127">
        <f t="shared" si="29"/>
        <v>21.565455951690861</v>
      </c>
      <c r="AG99" s="131">
        <f t="shared" si="30"/>
        <v>18.016692100745772</v>
      </c>
      <c r="AH99" s="132">
        <f t="shared" si="31"/>
        <v>15.811010371621425</v>
      </c>
      <c r="AI99" s="133">
        <f t="shared" si="32"/>
        <v>12.262246520676335</v>
      </c>
      <c r="AJ99" s="59" t="str">
        <f>IF(head!$F$48="S460","a","c")</f>
        <v>c</v>
      </c>
      <c r="AK99" s="59">
        <f t="shared" si="33"/>
        <v>0.49</v>
      </c>
      <c r="AL99" s="14">
        <f>IF(head!F$48="S235",235,IF(head!F$48="S275",275,IF(head!F$48="S355",355,IF(head!F$48="S420",420,460))))^0.5*head!$I$40*1000/(S99*3.1416*210000^0.5)</f>
        <v>0.32711702642183688</v>
      </c>
      <c r="AM99" s="14">
        <f t="shared" si="34"/>
        <v>0.58464644596088244</v>
      </c>
      <c r="AN99" s="14">
        <f t="shared" si="35"/>
        <v>0.93526628320917349</v>
      </c>
      <c r="AO99" s="15">
        <f>IF(head!F$48="S235",235,IF(head!F$48="S275",275,IF(head!F$48="S355",355,IF(head!F$48="S420",420,460))))*AN99*J99/1000</f>
        <v>27746.234585330079</v>
      </c>
      <c r="AP99" s="44" t="str">
        <f t="shared" si="27"/>
        <v>HD 400 x 1086</v>
      </c>
    </row>
    <row r="100" spans="1:42">
      <c r="A100" s="22" t="s">
        <v>872</v>
      </c>
      <c r="B100" s="30">
        <f t="shared" si="28"/>
        <v>30540.653218860996</v>
      </c>
      <c r="C100" s="23">
        <v>569</v>
      </c>
      <c r="D100" s="23">
        <v>454</v>
      </c>
      <c r="E100" s="217">
        <v>78</v>
      </c>
      <c r="F100" s="23">
        <v>125</v>
      </c>
      <c r="G100" s="23">
        <v>15</v>
      </c>
      <c r="H100" s="37">
        <v>1087.8148619755968</v>
      </c>
      <c r="I100" s="10">
        <v>1108.6011332235385</v>
      </c>
      <c r="J100" s="10">
        <v>138575.14165294229</v>
      </c>
      <c r="K100" s="10">
        <v>2.7722477796076936</v>
      </c>
      <c r="L100" s="51">
        <v>5957232727.0501595</v>
      </c>
      <c r="M100" s="10">
        <v>20939306.597715851</v>
      </c>
      <c r="N100" s="10">
        <v>27211498.468850162</v>
      </c>
      <c r="O100" s="52">
        <v>207.33834028817935</v>
      </c>
      <c r="P100" s="10">
        <v>1962476947.6112909</v>
      </c>
      <c r="Q100" s="10">
        <v>8645272.8969660401</v>
      </c>
      <c r="R100" s="10">
        <v>13375628.649258884</v>
      </c>
      <c r="S100" s="10">
        <v>119.00346761471562</v>
      </c>
      <c r="T100" s="51">
        <v>600063068.37679505</v>
      </c>
      <c r="U100" s="38">
        <v>93472935065964</v>
      </c>
      <c r="V100" s="118">
        <v>1</v>
      </c>
      <c r="W100" s="118">
        <v>1</v>
      </c>
      <c r="X100" s="118">
        <v>1</v>
      </c>
      <c r="Y100" s="118">
        <v>1</v>
      </c>
      <c r="Z100" s="118">
        <v>1</v>
      </c>
      <c r="AA100" s="119">
        <v>1</v>
      </c>
      <c r="AB100" s="118">
        <v>1</v>
      </c>
      <c r="AC100" s="118">
        <v>1</v>
      </c>
      <c r="AD100" s="118">
        <v>1</v>
      </c>
      <c r="AE100" s="118">
        <v>1</v>
      </c>
      <c r="AF100" s="127">
        <f t="shared" si="29"/>
        <v>20.005375758884039</v>
      </c>
      <c r="AG100" s="131">
        <f t="shared" si="30"/>
        <v>16.729174886313182</v>
      </c>
      <c r="AH100" s="132">
        <f t="shared" si="31"/>
        <v>14.76455283101317</v>
      </c>
      <c r="AI100" s="133">
        <f t="shared" si="32"/>
        <v>11.488351958442308</v>
      </c>
      <c r="AJ100" s="59" t="str">
        <f>IF(head!$F$48="S460","a","c")</f>
        <v>c</v>
      </c>
      <c r="AK100" s="59">
        <f t="shared" si="33"/>
        <v>0.49</v>
      </c>
      <c r="AL100" s="14">
        <f>IF(head!F$48="S235",235,IF(head!F$48="S275",275,IF(head!F$48="S355",355,IF(head!F$48="S420",420,460))))^0.5*head!$I$40*1000/(S100*3.1416*210000^0.5)</f>
        <v>0.32211895379883576</v>
      </c>
      <c r="AM100" s="14">
        <f t="shared" si="34"/>
        <v>0.58179945387894305</v>
      </c>
      <c r="AN100" s="14">
        <f t="shared" si="35"/>
        <v>0.93783217475411396</v>
      </c>
      <c r="AO100" s="15">
        <f>IF(head!F$48="S235",235,IF(head!F$48="S275",275,IF(head!F$48="S355",355,IF(head!F$48="S420",420,460))))*AN100*J100/1000</f>
        <v>30540.653218860996</v>
      </c>
      <c r="AP100" s="44" t="s">
        <v>137</v>
      </c>
    </row>
    <row r="101" spans="1:42" s="263" customFormat="1">
      <c r="A101" s="264" t="s">
        <v>56</v>
      </c>
      <c r="B101" s="252">
        <v>0</v>
      </c>
      <c r="C101" s="265"/>
      <c r="D101" s="265"/>
      <c r="E101" s="266"/>
      <c r="F101" s="265"/>
      <c r="G101" s="265"/>
      <c r="H101" s="267"/>
      <c r="I101" s="268"/>
      <c r="J101" s="268"/>
      <c r="K101" s="268"/>
      <c r="L101" s="269"/>
      <c r="M101" s="268"/>
      <c r="N101" s="268"/>
      <c r="O101" s="270"/>
      <c r="P101" s="268"/>
      <c r="Q101" s="268"/>
      <c r="R101" s="268"/>
      <c r="S101" s="268"/>
      <c r="T101" s="269"/>
      <c r="U101" s="271"/>
      <c r="V101" s="253"/>
      <c r="W101" s="253"/>
      <c r="X101" s="253"/>
      <c r="Y101" s="253"/>
      <c r="Z101" s="253"/>
      <c r="AA101" s="254"/>
      <c r="AB101" s="253"/>
      <c r="AC101" s="253"/>
      <c r="AD101" s="253"/>
      <c r="AE101" s="253"/>
      <c r="AF101" s="255"/>
      <c r="AG101" s="256"/>
      <c r="AH101" s="257"/>
      <c r="AI101" s="258"/>
      <c r="AJ101" s="259"/>
      <c r="AK101" s="259"/>
      <c r="AL101" s="260" t="s">
        <v>35</v>
      </c>
      <c r="AM101" s="260"/>
      <c r="AN101" s="260"/>
      <c r="AO101" s="261" t="s">
        <v>35</v>
      </c>
      <c r="AP101" s="262" t="str">
        <f t="shared" ref="AP101:AP124" si="36">A102</f>
        <v>HEA 100</v>
      </c>
    </row>
    <row r="102" spans="1:42" s="263" customFormat="1">
      <c r="A102" s="264" t="s">
        <v>168</v>
      </c>
      <c r="B102" s="252">
        <f t="shared" ref="B102:B125" si="37">AO102</f>
        <v>152.66480072427271</v>
      </c>
      <c r="C102" s="265">
        <v>96</v>
      </c>
      <c r="D102" s="265">
        <v>100</v>
      </c>
      <c r="E102" s="266">
        <v>5</v>
      </c>
      <c r="F102" s="265">
        <v>8</v>
      </c>
      <c r="G102" s="265">
        <v>12</v>
      </c>
      <c r="H102" s="267">
        <v>16.670343664382099</v>
      </c>
      <c r="I102" s="268">
        <v>16.98888526306456</v>
      </c>
      <c r="J102" s="268">
        <v>2123.61065788307</v>
      </c>
      <c r="K102" s="268">
        <v>0.561398223686155</v>
      </c>
      <c r="L102" s="269">
        <v>3492251.4061307837</v>
      </c>
      <c r="M102" s="268">
        <v>72755.237627724666</v>
      </c>
      <c r="N102" s="268">
        <v>83013.098420725961</v>
      </c>
      <c r="O102" s="270">
        <v>40.552282372974467</v>
      </c>
      <c r="P102" s="268">
        <v>1338109.7911703724</v>
      </c>
      <c r="Q102" s="268">
        <v>26762.195823407448</v>
      </c>
      <c r="R102" s="268">
        <v>41140.354539304506</v>
      </c>
      <c r="S102" s="268">
        <v>25.10200583032579</v>
      </c>
      <c r="T102" s="269">
        <v>52011.697653646901</v>
      </c>
      <c r="U102" s="271">
        <v>2475143467.2709398</v>
      </c>
      <c r="V102" s="253">
        <v>1</v>
      </c>
      <c r="W102" s="253">
        <v>1</v>
      </c>
      <c r="X102" s="253">
        <v>1</v>
      </c>
      <c r="Y102" s="253">
        <v>1</v>
      </c>
      <c r="Z102" s="253">
        <v>1</v>
      </c>
      <c r="AA102" s="254">
        <v>1</v>
      </c>
      <c r="AB102" s="253">
        <v>1</v>
      </c>
      <c r="AC102" s="253">
        <v>1</v>
      </c>
      <c r="AD102" s="253">
        <v>1</v>
      </c>
      <c r="AE102" s="253">
        <v>1</v>
      </c>
      <c r="AF102" s="255">
        <f t="shared" ref="AF102:AF125" si="38">K102/J102*1000000</f>
        <v>264.36024023621502</v>
      </c>
      <c r="AG102" s="272">
        <f t="shared" ref="AG102:AG125" si="39">(K102*1000-D102)/J102*1000</f>
        <v>217.27062913976036</v>
      </c>
      <c r="AH102" s="273">
        <f>2*(C102+D102)/J102*1000</f>
        <v>184.59127549810228</v>
      </c>
      <c r="AI102" s="274">
        <f>(2*C102+D102)/J102*1000</f>
        <v>137.50166440164762</v>
      </c>
      <c r="AJ102" s="259" t="str">
        <f>IF(head!$F$48="S460","a","c")</f>
        <v>c</v>
      </c>
      <c r="AK102" s="259">
        <f t="shared" ref="AK102:AK172" si="40">IF(AJ102="a0",0.13,IF(AJ102="a",0.21,IF(AJ102="b",0.34,IF(AJ102="c",0.49,0.76))))</f>
        <v>0.49</v>
      </c>
      <c r="AL102" s="260">
        <f>IF(head!F$48="S235",235,IF(head!F$48="S275",275,IF(head!F$48="S355",355,IF(head!F$48="S420",420,460))))^0.5*head!$I$40*1000/(S102*3.1416*210000^0.5)</f>
        <v>1.5270999754201044</v>
      </c>
      <c r="AM102" s="260">
        <f t="shared" ref="AM102:AM172" si="41">0.5*(1+AK102*(AL102-0.2)+AL102^2)</f>
        <v>1.9911566614419673</v>
      </c>
      <c r="AN102" s="260">
        <f t="shared" ref="AN102:AN172" si="42">IF(AL102&lt;=0.2,1,1/(AM102+(AM102^2-AL102^2)^0.5))</f>
        <v>0.30591174869037241</v>
      </c>
      <c r="AO102" s="261">
        <f>IF(head!F$48="S235",235,IF(head!F$48="S275",275,IF(head!F$48="S355",355,IF(head!F$48="S420",420,460))))*AN102*J102/1000</f>
        <v>152.66480072427271</v>
      </c>
      <c r="AP102" s="262" t="str">
        <f t="shared" si="36"/>
        <v>HEA 120</v>
      </c>
    </row>
    <row r="103" spans="1:42" s="263" customFormat="1">
      <c r="A103" s="264" t="s">
        <v>169</v>
      </c>
      <c r="B103" s="252">
        <f t="shared" si="37"/>
        <v>239.23815119860978</v>
      </c>
      <c r="C103" s="265">
        <v>114</v>
      </c>
      <c r="D103" s="265">
        <v>120</v>
      </c>
      <c r="E103" s="266">
        <v>5</v>
      </c>
      <c r="F103" s="265">
        <v>8</v>
      </c>
      <c r="G103" s="265">
        <v>12</v>
      </c>
      <c r="H103" s="267">
        <v>19.888843664382101</v>
      </c>
      <c r="I103" s="268">
        <v>20.268885263064561</v>
      </c>
      <c r="J103" s="268">
        <v>2533.61065788307</v>
      </c>
      <c r="K103" s="268">
        <v>0.67739822368615499</v>
      </c>
      <c r="L103" s="269">
        <v>6061516.3076590467</v>
      </c>
      <c r="M103" s="268">
        <v>106342.39136243942</v>
      </c>
      <c r="N103" s="268">
        <v>119490.59434167358</v>
      </c>
      <c r="O103" s="270">
        <v>48.912594538834639</v>
      </c>
      <c r="P103" s="268">
        <v>2308963.9578370391</v>
      </c>
      <c r="Q103" s="268">
        <v>38482.73263061732</v>
      </c>
      <c r="R103" s="268">
        <v>58852.854539304506</v>
      </c>
      <c r="S103" s="268">
        <v>30.188298683246121</v>
      </c>
      <c r="T103" s="269">
        <v>59588.778493453501</v>
      </c>
      <c r="U103" s="271">
        <v>6284343369.73808</v>
      </c>
      <c r="V103" s="253">
        <v>1</v>
      </c>
      <c r="W103" s="253">
        <v>1</v>
      </c>
      <c r="X103" s="253">
        <v>1</v>
      </c>
      <c r="Y103" s="253">
        <v>1</v>
      </c>
      <c r="Z103" s="253">
        <v>1</v>
      </c>
      <c r="AA103" s="254">
        <v>1</v>
      </c>
      <c r="AB103" s="253">
        <v>1</v>
      </c>
      <c r="AC103" s="253">
        <v>1</v>
      </c>
      <c r="AD103" s="253">
        <v>1</v>
      </c>
      <c r="AE103" s="253">
        <v>2</v>
      </c>
      <c r="AF103" s="255">
        <f>K103/J103*1000000</f>
        <v>267.36476718650511</v>
      </c>
      <c r="AG103" s="272">
        <f t="shared" si="39"/>
        <v>220.00153099761698</v>
      </c>
      <c r="AH103" s="273">
        <f t="shared" ref="AH103:AH125" si="43">2*(C103+D103)/J103*1000</f>
        <v>184.71662113666358</v>
      </c>
      <c r="AI103" s="274">
        <f t="shared" ref="AI103:AI125" si="44">(2*C103+D103)/J103*1000</f>
        <v>137.35338494777548</v>
      </c>
      <c r="AJ103" s="259" t="str">
        <f>IF(head!$F$48="S460","a","c")</f>
        <v>c</v>
      </c>
      <c r="AK103" s="259">
        <f t="shared" si="40"/>
        <v>0.49</v>
      </c>
      <c r="AL103" s="260">
        <f>IF(head!F$48="S235",235,IF(head!F$48="S275",275,IF(head!F$48="S355",355,IF(head!F$48="S420",420,460))))^0.5*head!$I$40*1000/(S103*3.1416*210000^0.5)</f>
        <v>1.2698056584341402</v>
      </c>
      <c r="AM103" s="260">
        <f t="shared" si="41"/>
        <v>1.5683055914120443</v>
      </c>
      <c r="AN103" s="260">
        <f t="shared" si="42"/>
        <v>0.40181181066002403</v>
      </c>
      <c r="AO103" s="261">
        <f>IF(head!F$48="S235",235,IF(head!F$48="S275",275,IF(head!F$48="S355",355,IF(head!F$48="S420",420,460))))*AN103*J103/1000</f>
        <v>239.23815119860978</v>
      </c>
      <c r="AP103" s="262" t="str">
        <f t="shared" si="36"/>
        <v>HEA 140</v>
      </c>
    </row>
    <row r="104" spans="1:42" s="263" customFormat="1">
      <c r="A104" s="264" t="s">
        <v>170</v>
      </c>
      <c r="B104" s="252">
        <f t="shared" si="37"/>
        <v>361.88204308728996</v>
      </c>
      <c r="C104" s="265">
        <v>133</v>
      </c>
      <c r="D104" s="265">
        <v>140</v>
      </c>
      <c r="E104" s="266">
        <v>5.5</v>
      </c>
      <c r="F104" s="265">
        <v>8.5</v>
      </c>
      <c r="G104" s="265">
        <v>12</v>
      </c>
      <c r="H104" s="267">
        <v>24.661643664382101</v>
      </c>
      <c r="I104" s="268">
        <v>25.132885263064559</v>
      </c>
      <c r="J104" s="268">
        <v>3141.61065788307</v>
      </c>
      <c r="K104" s="268">
        <v>0.79439822368615498</v>
      </c>
      <c r="L104" s="269">
        <v>10331295.135764366</v>
      </c>
      <c r="M104" s="268">
        <v>155357.8215904416</v>
      </c>
      <c r="N104" s="268">
        <v>173495.0902626212</v>
      </c>
      <c r="O104" s="270">
        <v>57.345745547401073</v>
      </c>
      <c r="P104" s="268">
        <v>3893212.652439476</v>
      </c>
      <c r="Q104" s="268">
        <v>55617.323606278231</v>
      </c>
      <c r="R104" s="268">
        <v>84848.507203775269</v>
      </c>
      <c r="S104" s="268">
        <v>35.202854632344852</v>
      </c>
      <c r="T104" s="269">
        <v>80341.112844012096</v>
      </c>
      <c r="U104" s="271">
        <v>14728365041.2337</v>
      </c>
      <c r="V104" s="253">
        <v>1</v>
      </c>
      <c r="W104" s="253">
        <v>1</v>
      </c>
      <c r="X104" s="253">
        <v>1</v>
      </c>
      <c r="Y104" s="253">
        <v>1</v>
      </c>
      <c r="Z104" s="253">
        <v>2</v>
      </c>
      <c r="AA104" s="254">
        <v>1</v>
      </c>
      <c r="AB104" s="253">
        <v>1</v>
      </c>
      <c r="AC104" s="253">
        <v>2</v>
      </c>
      <c r="AD104" s="253">
        <v>3</v>
      </c>
      <c r="AE104" s="253">
        <v>3</v>
      </c>
      <c r="AF104" s="255">
        <f t="shared" si="38"/>
        <v>252.86335902025778</v>
      </c>
      <c r="AG104" s="272">
        <f t="shared" si="39"/>
        <v>208.30023034334624</v>
      </c>
      <c r="AH104" s="273">
        <f t="shared" si="43"/>
        <v>173.79620183995507</v>
      </c>
      <c r="AI104" s="274">
        <f t="shared" si="44"/>
        <v>129.23307316304349</v>
      </c>
      <c r="AJ104" s="259" t="str">
        <f>IF(head!$F$48="S460","a","c")</f>
        <v>c</v>
      </c>
      <c r="AK104" s="259">
        <f t="shared" si="40"/>
        <v>0.49</v>
      </c>
      <c r="AL104" s="260">
        <f>IF(head!F$48="S235",235,IF(head!F$48="S275",275,IF(head!F$48="S355",355,IF(head!F$48="S420",420,460))))^0.5*head!$I$40*1000/(S104*3.1416*210000^0.5)</f>
        <v>1.0889251137964449</v>
      </c>
      <c r="AM104" s="260">
        <f t="shared" si="41"/>
        <v>1.3106656046084293</v>
      </c>
      <c r="AN104" s="260">
        <f t="shared" si="42"/>
        <v>0.49017009276481921</v>
      </c>
      <c r="AO104" s="261">
        <f>IF(head!F$48="S235",235,IF(head!F$48="S275",275,IF(head!F$48="S355",355,IF(head!F$48="S420",420,460))))*AN104*J104/1000</f>
        <v>361.88204308728996</v>
      </c>
      <c r="AP104" s="262" t="str">
        <f t="shared" si="36"/>
        <v>HEA 160</v>
      </c>
    </row>
    <row r="105" spans="1:42" s="263" customFormat="1">
      <c r="A105" s="264" t="s">
        <v>171</v>
      </c>
      <c r="B105" s="252">
        <f t="shared" si="37"/>
        <v>512.29215842223857</v>
      </c>
      <c r="C105" s="265">
        <v>152</v>
      </c>
      <c r="D105" s="265">
        <v>160</v>
      </c>
      <c r="E105" s="266">
        <v>6</v>
      </c>
      <c r="F105" s="265">
        <v>9</v>
      </c>
      <c r="G105" s="265">
        <v>15</v>
      </c>
      <c r="H105" s="267">
        <v>30.435561975597032</v>
      </c>
      <c r="I105" s="268">
        <v>31.017133223538373</v>
      </c>
      <c r="J105" s="268">
        <v>3877.1416529422968</v>
      </c>
      <c r="K105" s="268">
        <v>0.90624777960769376</v>
      </c>
      <c r="L105" s="269">
        <v>16729766.247533973</v>
      </c>
      <c r="M105" s="268">
        <v>220128.50325702596</v>
      </c>
      <c r="N105" s="268">
        <v>245147.36595299942</v>
      </c>
      <c r="O105" s="270">
        <v>65.688463307454938</v>
      </c>
      <c r="P105" s="268">
        <v>6155729.1135313082</v>
      </c>
      <c r="Q105" s="268">
        <v>76946.613919141353</v>
      </c>
      <c r="R105" s="268">
        <v>117632.54975296133</v>
      </c>
      <c r="S105" s="268">
        <v>39.845925249088701</v>
      </c>
      <c r="T105" s="269">
        <v>118438.61391652199</v>
      </c>
      <c r="U105" s="271">
        <v>30613902817.192902</v>
      </c>
      <c r="V105" s="253">
        <v>1</v>
      </c>
      <c r="W105" s="253">
        <v>1</v>
      </c>
      <c r="X105" s="253">
        <v>1</v>
      </c>
      <c r="Y105" s="253">
        <v>2</v>
      </c>
      <c r="Z105" s="253">
        <v>2</v>
      </c>
      <c r="AA105" s="254">
        <v>1</v>
      </c>
      <c r="AB105" s="253">
        <v>1</v>
      </c>
      <c r="AC105" s="253">
        <v>2</v>
      </c>
      <c r="AD105" s="253">
        <v>3</v>
      </c>
      <c r="AE105" s="253">
        <v>3</v>
      </c>
      <c r="AF105" s="255">
        <f t="shared" si="38"/>
        <v>233.74120956348287</v>
      </c>
      <c r="AG105" s="272">
        <f t="shared" si="39"/>
        <v>192.47369490391952</v>
      </c>
      <c r="AH105" s="273">
        <f t="shared" si="43"/>
        <v>160.94330717229715</v>
      </c>
      <c r="AI105" s="274">
        <f t="shared" si="44"/>
        <v>119.67579251273378</v>
      </c>
      <c r="AJ105" s="259" t="str">
        <f>IF(head!$F$48="S460","a","c")</f>
        <v>c</v>
      </c>
      <c r="AK105" s="259">
        <f t="shared" si="40"/>
        <v>0.49</v>
      </c>
      <c r="AL105" s="260">
        <f>IF(head!F$48="S235",235,IF(head!F$48="S275",275,IF(head!F$48="S355",355,IF(head!F$48="S420",420,460))))^0.5*head!$I$40*1000/(S105*3.1416*210000^0.5)</f>
        <v>0.96203745419018805</v>
      </c>
      <c r="AM105" s="260">
        <f t="shared" si="41"/>
        <v>1.1494572079089651</v>
      </c>
      <c r="AN105" s="260">
        <f t="shared" si="42"/>
        <v>0.56226128078907167</v>
      </c>
      <c r="AO105" s="261">
        <f>IF(head!F$48="S235",235,IF(head!F$48="S275",275,IF(head!F$48="S355",355,IF(head!F$48="S420",420,460))))*AN105*J105/1000</f>
        <v>512.29215842223857</v>
      </c>
      <c r="AP105" s="262" t="str">
        <f t="shared" si="36"/>
        <v>HEA 180</v>
      </c>
    </row>
    <row r="106" spans="1:42" s="263" customFormat="1">
      <c r="A106" s="264" t="s">
        <v>172</v>
      </c>
      <c r="B106" s="252">
        <f t="shared" si="37"/>
        <v>672.12718791904956</v>
      </c>
      <c r="C106" s="265">
        <v>171</v>
      </c>
      <c r="D106" s="265">
        <v>180</v>
      </c>
      <c r="E106" s="266">
        <v>6</v>
      </c>
      <c r="F106" s="265">
        <v>9.5</v>
      </c>
      <c r="G106" s="265">
        <v>15</v>
      </c>
      <c r="H106" s="267">
        <v>35.522361975597029</v>
      </c>
      <c r="I106" s="268">
        <v>36.201133223538378</v>
      </c>
      <c r="J106" s="268">
        <v>4525.1416529422968</v>
      </c>
      <c r="K106" s="268">
        <v>1.0242477796076936</v>
      </c>
      <c r="L106" s="269">
        <v>25102868.30857629</v>
      </c>
      <c r="M106" s="268">
        <v>293600.79893071682</v>
      </c>
      <c r="N106" s="268">
        <v>324852.64082948008</v>
      </c>
      <c r="O106" s="270">
        <v>74.481014674610591</v>
      </c>
      <c r="P106" s="268">
        <v>9246053.1135313082</v>
      </c>
      <c r="Q106" s="268">
        <v>102733.9234836812</v>
      </c>
      <c r="R106" s="268">
        <v>156494.54975296135</v>
      </c>
      <c r="S106" s="268">
        <v>45.202463335210901</v>
      </c>
      <c r="T106" s="269">
        <v>146601.964447659</v>
      </c>
      <c r="U106" s="271">
        <v>59012432423.846001</v>
      </c>
      <c r="V106" s="253">
        <v>1</v>
      </c>
      <c r="W106" s="253">
        <v>1</v>
      </c>
      <c r="X106" s="253">
        <v>2</v>
      </c>
      <c r="Y106" s="253">
        <v>3</v>
      </c>
      <c r="Z106" s="253">
        <v>3</v>
      </c>
      <c r="AA106" s="254">
        <v>1</v>
      </c>
      <c r="AB106" s="253">
        <v>2</v>
      </c>
      <c r="AC106" s="253">
        <v>3</v>
      </c>
      <c r="AD106" s="253">
        <v>3</v>
      </c>
      <c r="AE106" s="253">
        <v>3</v>
      </c>
      <c r="AF106" s="255">
        <f t="shared" si="38"/>
        <v>226.34601481297642</v>
      </c>
      <c r="AG106" s="272">
        <f t="shared" si="39"/>
        <v>186.56825451171335</v>
      </c>
      <c r="AH106" s="273">
        <f t="shared" si="43"/>
        <v>155.13326517492592</v>
      </c>
      <c r="AI106" s="274">
        <f t="shared" si="44"/>
        <v>115.35550487366288</v>
      </c>
      <c r="AJ106" s="259" t="str">
        <f>IF(head!$F$48="S460","a","c")</f>
        <v>c</v>
      </c>
      <c r="AK106" s="259">
        <f t="shared" si="40"/>
        <v>0.49</v>
      </c>
      <c r="AL106" s="260">
        <f>IF(head!F$48="S235",235,IF(head!F$48="S275",275,IF(head!F$48="S355",355,IF(head!F$48="S420",420,460))))^0.5*head!$I$40*1000/(S106*3.1416*210000^0.5)</f>
        <v>0.84803503300727756</v>
      </c>
      <c r="AM106" s="260">
        <f t="shared" si="41"/>
        <v>1.0183502916906102</v>
      </c>
      <c r="AN106" s="260">
        <f t="shared" si="42"/>
        <v>0.63204998044931315</v>
      </c>
      <c r="AO106" s="261">
        <f>IF(head!F$48="S235",235,IF(head!F$48="S275",275,IF(head!F$48="S355",355,IF(head!F$48="S420",420,460))))*AN106*J106/1000</f>
        <v>672.12718791904956</v>
      </c>
      <c r="AP106" s="262" t="str">
        <f t="shared" si="36"/>
        <v>HEA 200</v>
      </c>
    </row>
    <row r="107" spans="1:42" s="263" customFormat="1">
      <c r="A107" s="264" t="s">
        <v>173</v>
      </c>
      <c r="B107" s="252">
        <f t="shared" si="37"/>
        <v>861.79432419729073</v>
      </c>
      <c r="C107" s="265">
        <v>190</v>
      </c>
      <c r="D107" s="265">
        <v>200</v>
      </c>
      <c r="E107" s="266">
        <v>6.5</v>
      </c>
      <c r="F107" s="265">
        <v>10</v>
      </c>
      <c r="G107" s="265">
        <v>18</v>
      </c>
      <c r="H107" s="267">
        <v>42.257523244859726</v>
      </c>
      <c r="I107" s="268">
        <v>43.064991841895257</v>
      </c>
      <c r="J107" s="268">
        <v>5383.1239802369073</v>
      </c>
      <c r="K107" s="268">
        <v>1.1360973355292325</v>
      </c>
      <c r="L107" s="269">
        <v>36921552.256349325</v>
      </c>
      <c r="M107" s="268">
        <v>388647.91848788765</v>
      </c>
      <c r="N107" s="268">
        <v>429484.80667587277</v>
      </c>
      <c r="O107" s="270">
        <v>82.817627412986894</v>
      </c>
      <c r="P107" s="268">
        <v>13355094.256391585</v>
      </c>
      <c r="Q107" s="268">
        <v>133550.94256391586</v>
      </c>
      <c r="R107" s="268">
        <v>203817.7595800343</v>
      </c>
      <c r="S107" s="268">
        <v>49.808823949600452</v>
      </c>
      <c r="T107" s="269">
        <v>204400.521071225</v>
      </c>
      <c r="U107" s="271">
        <v>105574896985.228</v>
      </c>
      <c r="V107" s="253">
        <v>1</v>
      </c>
      <c r="W107" s="253">
        <v>1</v>
      </c>
      <c r="X107" s="253">
        <v>2</v>
      </c>
      <c r="Y107" s="253">
        <v>3</v>
      </c>
      <c r="Z107" s="253">
        <v>3</v>
      </c>
      <c r="AA107" s="254">
        <v>2</v>
      </c>
      <c r="AB107" s="253">
        <v>3</v>
      </c>
      <c r="AC107" s="253">
        <v>3</v>
      </c>
      <c r="AD107" s="253">
        <v>3</v>
      </c>
      <c r="AE107" s="253">
        <v>3</v>
      </c>
      <c r="AF107" s="255">
        <f t="shared" si="38"/>
        <v>211.04796019935503</v>
      </c>
      <c r="AG107" s="272">
        <f t="shared" si="39"/>
        <v>173.89481255975747</v>
      </c>
      <c r="AH107" s="273">
        <f t="shared" si="43"/>
        <v>144.89727579443056</v>
      </c>
      <c r="AI107" s="274">
        <f t="shared" si="44"/>
        <v>107.74412815483299</v>
      </c>
      <c r="AJ107" s="259" t="str">
        <f>IF(head!$F$48="S460","a","c")</f>
        <v>c</v>
      </c>
      <c r="AK107" s="259">
        <f t="shared" si="40"/>
        <v>0.49</v>
      </c>
      <c r="AL107" s="260">
        <f>IF(head!F$48="S235",235,IF(head!F$48="S275",275,IF(head!F$48="S355",355,IF(head!F$48="S420",420,460))))^0.5*head!$I$40*1000/(S107*3.1416*210000^0.5)</f>
        <v>0.76960806232393142</v>
      </c>
      <c r="AM107" s="260">
        <f t="shared" si="41"/>
        <v>0.93570226006636137</v>
      </c>
      <c r="AN107" s="260">
        <f t="shared" si="42"/>
        <v>0.68124195238019503</v>
      </c>
      <c r="AO107" s="261">
        <f>IF(head!F$48="S235",235,IF(head!F$48="S275",275,IF(head!F$48="S355",355,IF(head!F$48="S420",420,460))))*AN107*J107/1000</f>
        <v>861.79432419729073</v>
      </c>
      <c r="AP107" s="262" t="str">
        <f t="shared" si="36"/>
        <v>HEA 220</v>
      </c>
    </row>
    <row r="108" spans="1:42" s="263" customFormat="1">
      <c r="A108" s="264" t="s">
        <v>174</v>
      </c>
      <c r="B108" s="252">
        <f t="shared" si="37"/>
        <v>1099.954341311304</v>
      </c>
      <c r="C108" s="265">
        <v>210</v>
      </c>
      <c r="D108" s="265">
        <v>220</v>
      </c>
      <c r="E108" s="266">
        <v>7</v>
      </c>
      <c r="F108" s="265">
        <v>11</v>
      </c>
      <c r="G108" s="265">
        <v>18</v>
      </c>
      <c r="H108" s="267">
        <v>50.507873244859724</v>
      </c>
      <c r="I108" s="268">
        <v>51.472991841895258</v>
      </c>
      <c r="J108" s="268">
        <v>6434.1239802369073</v>
      </c>
      <c r="K108" s="268">
        <v>1.2550973355292325</v>
      </c>
      <c r="L108" s="269">
        <v>54097012.152247563</v>
      </c>
      <c r="M108" s="268">
        <v>515209.63954521494</v>
      </c>
      <c r="N108" s="268">
        <v>568457.42249800498</v>
      </c>
      <c r="O108" s="270">
        <v>91.694212920945688</v>
      </c>
      <c r="P108" s="268">
        <v>19545605.8522637</v>
      </c>
      <c r="Q108" s="268">
        <v>177687.32592967001</v>
      </c>
      <c r="R108" s="268">
        <v>270594.66557509347</v>
      </c>
      <c r="S108" s="268">
        <v>55.11627467466031</v>
      </c>
      <c r="T108" s="269">
        <v>280991.04778856802</v>
      </c>
      <c r="U108" s="271">
        <v>189608148809.23199</v>
      </c>
      <c r="V108" s="253">
        <v>1</v>
      </c>
      <c r="W108" s="253">
        <v>1</v>
      </c>
      <c r="X108" s="253">
        <v>2</v>
      </c>
      <c r="Y108" s="253">
        <v>3</v>
      </c>
      <c r="Z108" s="253">
        <v>3</v>
      </c>
      <c r="AA108" s="254">
        <v>2</v>
      </c>
      <c r="AB108" s="253">
        <v>3</v>
      </c>
      <c r="AC108" s="253">
        <v>3</v>
      </c>
      <c r="AD108" s="253">
        <v>3</v>
      </c>
      <c r="AE108" s="253">
        <v>3</v>
      </c>
      <c r="AF108" s="255">
        <f t="shared" si="38"/>
        <v>195.0688764133854</v>
      </c>
      <c r="AG108" s="272">
        <f t="shared" si="39"/>
        <v>160.87618745125889</v>
      </c>
      <c r="AH108" s="273">
        <f t="shared" si="43"/>
        <v>133.66232957922182</v>
      </c>
      <c r="AI108" s="274">
        <f t="shared" si="44"/>
        <v>99.469640617095308</v>
      </c>
      <c r="AJ108" s="259" t="str">
        <f>IF(head!$F$48="S460","a","c")</f>
        <v>c</v>
      </c>
      <c r="AK108" s="259">
        <f t="shared" si="40"/>
        <v>0.49</v>
      </c>
      <c r="AL108" s="260">
        <f>IF(head!F$48="S235",235,IF(head!F$48="S275",275,IF(head!F$48="S355",355,IF(head!F$48="S420",420,460))))^0.5*head!$I$40*1000/(S108*3.1416*210000^0.5)</f>
        <v>0.69549824825351514</v>
      </c>
      <c r="AM108" s="260">
        <f t="shared" si="41"/>
        <v>0.86325597748396532</v>
      </c>
      <c r="AN108" s="260">
        <f t="shared" si="42"/>
        <v>0.72747382330750787</v>
      </c>
      <c r="AO108" s="261">
        <f>IF(head!F$48="S235",235,IF(head!F$48="S275",275,IF(head!F$48="S355",355,IF(head!F$48="S420",420,460))))*AN108*J108/1000</f>
        <v>1099.954341311304</v>
      </c>
      <c r="AP108" s="262" t="str">
        <f t="shared" si="36"/>
        <v>HEA 240</v>
      </c>
    </row>
    <row r="109" spans="1:42" s="263" customFormat="1">
      <c r="A109" s="264" t="s">
        <v>175</v>
      </c>
      <c r="B109" s="252">
        <f t="shared" si="37"/>
        <v>1376.4231528077216</v>
      </c>
      <c r="C109" s="265">
        <v>230</v>
      </c>
      <c r="D109" s="265">
        <v>240</v>
      </c>
      <c r="E109" s="266">
        <v>7.5</v>
      </c>
      <c r="F109" s="265">
        <v>12</v>
      </c>
      <c r="G109" s="265">
        <v>21</v>
      </c>
      <c r="H109" s="267">
        <v>60.315927472170173</v>
      </c>
      <c r="I109" s="268">
        <v>61.46846111813521</v>
      </c>
      <c r="J109" s="268">
        <v>7683.557639766901</v>
      </c>
      <c r="K109" s="268">
        <v>1.3689468914507714</v>
      </c>
      <c r="L109" s="269">
        <v>77631835.549576938</v>
      </c>
      <c r="M109" s="268">
        <v>675059.43956153863</v>
      </c>
      <c r="N109" s="268">
        <v>744623.22646088596</v>
      </c>
      <c r="O109" s="270">
        <v>100.51682233023634</v>
      </c>
      <c r="P109" s="268">
        <v>27688082.381494008</v>
      </c>
      <c r="Q109" s="268">
        <v>230734.01984578342</v>
      </c>
      <c r="R109" s="268">
        <v>351692.17658423079</v>
      </c>
      <c r="S109" s="268">
        <v>60.029574145360144</v>
      </c>
      <c r="T109" s="269">
        <v>410532.84167974902</v>
      </c>
      <c r="U109" s="271">
        <v>321632921889.30701</v>
      </c>
      <c r="V109" s="253">
        <v>1</v>
      </c>
      <c r="W109" s="253">
        <v>1</v>
      </c>
      <c r="X109" s="253">
        <v>2</v>
      </c>
      <c r="Y109" s="253">
        <v>3</v>
      </c>
      <c r="Z109" s="253">
        <v>3</v>
      </c>
      <c r="AA109" s="254">
        <v>2</v>
      </c>
      <c r="AB109" s="253">
        <v>3</v>
      </c>
      <c r="AC109" s="253">
        <v>3</v>
      </c>
      <c r="AD109" s="253">
        <v>3</v>
      </c>
      <c r="AE109" s="253">
        <v>3</v>
      </c>
      <c r="AF109" s="255">
        <f t="shared" si="38"/>
        <v>178.16576065827519</v>
      </c>
      <c r="AG109" s="272">
        <f t="shared" si="39"/>
        <v>146.93023002883604</v>
      </c>
      <c r="AH109" s="273">
        <f t="shared" si="43"/>
        <v>122.3391616319699</v>
      </c>
      <c r="AI109" s="274">
        <f t="shared" si="44"/>
        <v>91.103631002530776</v>
      </c>
      <c r="AJ109" s="259" t="str">
        <f>IF(head!$F$48="S460","a","c")</f>
        <v>c</v>
      </c>
      <c r="AK109" s="259">
        <f t="shared" si="40"/>
        <v>0.49</v>
      </c>
      <c r="AL109" s="260">
        <f>IF(head!F$48="S235",235,IF(head!F$48="S275",275,IF(head!F$48="S355",355,IF(head!F$48="S420",420,460))))^0.5*head!$I$40*1000/(S109*3.1416*210000^0.5)</f>
        <v>0.63857312053659998</v>
      </c>
      <c r="AM109" s="260">
        <f t="shared" si="41"/>
        <v>0.81133822966739255</v>
      </c>
      <c r="AN109" s="260">
        <f t="shared" si="42"/>
        <v>0.76229268703182185</v>
      </c>
      <c r="AO109" s="261">
        <f>IF(head!F$48="S235",235,IF(head!F$48="S275",275,IF(head!F$48="S355",355,IF(head!F$48="S420",420,460))))*AN109*J109/1000</f>
        <v>1376.4231528077216</v>
      </c>
      <c r="AP109" s="262" t="str">
        <f t="shared" si="36"/>
        <v>HEA 260</v>
      </c>
    </row>
    <row r="110" spans="1:42" s="263" customFormat="1">
      <c r="A110" s="264" t="s">
        <v>176</v>
      </c>
      <c r="B110" s="252">
        <f t="shared" si="37"/>
        <v>1614.7019810303052</v>
      </c>
      <c r="C110" s="265">
        <v>250</v>
      </c>
      <c r="D110" s="265">
        <v>260</v>
      </c>
      <c r="E110" s="266">
        <v>7.5</v>
      </c>
      <c r="F110" s="265">
        <v>12.5</v>
      </c>
      <c r="G110" s="265">
        <v>24</v>
      </c>
      <c r="H110" s="267">
        <v>68.153249657528406</v>
      </c>
      <c r="I110" s="268">
        <v>69.455541052258241</v>
      </c>
      <c r="J110" s="268">
        <v>8681.9426315322798</v>
      </c>
      <c r="K110" s="268">
        <v>1.48379644737231</v>
      </c>
      <c r="L110" s="269">
        <v>104549554.33142599</v>
      </c>
      <c r="M110" s="268">
        <v>836396.434651408</v>
      </c>
      <c r="N110" s="268">
        <v>919771.04789060669</v>
      </c>
      <c r="O110" s="270">
        <v>109.73688725516251</v>
      </c>
      <c r="P110" s="268">
        <v>36675632.290801637</v>
      </c>
      <c r="Q110" s="268">
        <v>282120.24839078181</v>
      </c>
      <c r="R110" s="268">
        <v>430168.84552502073</v>
      </c>
      <c r="S110" s="268">
        <v>64.995060003779187</v>
      </c>
      <c r="T110" s="269">
        <v>520318.92016946204</v>
      </c>
      <c r="U110" s="271">
        <v>504968898475.961</v>
      </c>
      <c r="V110" s="253">
        <v>1</v>
      </c>
      <c r="W110" s="253">
        <v>1</v>
      </c>
      <c r="X110" s="253">
        <v>3</v>
      </c>
      <c r="Y110" s="253">
        <v>3</v>
      </c>
      <c r="Z110" s="253">
        <v>3</v>
      </c>
      <c r="AA110" s="254">
        <v>2</v>
      </c>
      <c r="AB110" s="253">
        <v>3</v>
      </c>
      <c r="AC110" s="253">
        <v>3</v>
      </c>
      <c r="AD110" s="253">
        <v>3</v>
      </c>
      <c r="AE110" s="253">
        <v>3</v>
      </c>
      <c r="AF110" s="255">
        <f t="shared" si="38"/>
        <v>170.90604146395219</v>
      </c>
      <c r="AG110" s="272">
        <f t="shared" si="39"/>
        <v>140.95882676390383</v>
      </c>
      <c r="AH110" s="273">
        <f t="shared" si="43"/>
        <v>117.4852269001897</v>
      </c>
      <c r="AI110" s="274">
        <f t="shared" si="44"/>
        <v>87.538012200141353</v>
      </c>
      <c r="AJ110" s="259" t="str">
        <f>IF(head!$F$48="S460","a","c")</f>
        <v>c</v>
      </c>
      <c r="AK110" s="259">
        <f t="shared" si="40"/>
        <v>0.49</v>
      </c>
      <c r="AL110" s="260">
        <f>IF(head!F$48="S235",235,IF(head!F$48="S275",275,IF(head!F$48="S355",355,IF(head!F$48="S420",420,460))))^0.5*head!$I$40*1000/(S110*3.1416*210000^0.5)</f>
        <v>0.58978747745223881</v>
      </c>
      <c r="AM110" s="260">
        <f t="shared" si="41"/>
        <v>0.76942256625553607</v>
      </c>
      <c r="AN110" s="260">
        <f t="shared" si="42"/>
        <v>0.79142106223417275</v>
      </c>
      <c r="AO110" s="261">
        <f>IF(head!F$48="S235",235,IF(head!F$48="S275",275,IF(head!F$48="S355",355,IF(head!F$48="S420",420,460))))*AN110*J110/1000</f>
        <v>1614.7019810303052</v>
      </c>
      <c r="AP110" s="262" t="str">
        <f t="shared" si="36"/>
        <v>HEA 280</v>
      </c>
    </row>
    <row r="111" spans="1:42" s="263" customFormat="1">
      <c r="A111" s="264" t="s">
        <v>177</v>
      </c>
      <c r="B111" s="252">
        <f t="shared" si="37"/>
        <v>1864.8508092258628</v>
      </c>
      <c r="C111" s="265">
        <v>270</v>
      </c>
      <c r="D111" s="265">
        <v>280</v>
      </c>
      <c r="E111" s="266">
        <v>8</v>
      </c>
      <c r="F111" s="265">
        <v>13</v>
      </c>
      <c r="G111" s="265">
        <v>24</v>
      </c>
      <c r="H111" s="267">
        <v>76.352574657528407</v>
      </c>
      <c r="I111" s="268">
        <v>77.811541052258235</v>
      </c>
      <c r="J111" s="268">
        <v>9726.4426315322798</v>
      </c>
      <c r="K111" s="268">
        <v>1.60279644737231</v>
      </c>
      <c r="L111" s="269">
        <v>136732984.10551</v>
      </c>
      <c r="M111" s="268">
        <v>1012836.919300074</v>
      </c>
      <c r="N111" s="268">
        <v>1112223.3778901633</v>
      </c>
      <c r="O111" s="270">
        <v>118.56585331516249</v>
      </c>
      <c r="P111" s="268">
        <v>47626416.095395282</v>
      </c>
      <c r="Q111" s="268">
        <v>340188.68639568059</v>
      </c>
      <c r="R111" s="268">
        <v>518132.39368290373</v>
      </c>
      <c r="S111" s="268">
        <v>69.9756491748565</v>
      </c>
      <c r="T111" s="269">
        <v>614237.66016005201</v>
      </c>
      <c r="U111" s="271">
        <v>770111985661.77905</v>
      </c>
      <c r="V111" s="253">
        <v>1</v>
      </c>
      <c r="W111" s="253">
        <v>2</v>
      </c>
      <c r="X111" s="253">
        <v>3</v>
      </c>
      <c r="Y111" s="253">
        <v>3</v>
      </c>
      <c r="Z111" s="253">
        <v>3</v>
      </c>
      <c r="AA111" s="254">
        <v>3</v>
      </c>
      <c r="AB111" s="253">
        <v>3</v>
      </c>
      <c r="AC111" s="253">
        <v>3</v>
      </c>
      <c r="AD111" s="253">
        <v>3</v>
      </c>
      <c r="AE111" s="253">
        <v>4</v>
      </c>
      <c r="AF111" s="255">
        <f t="shared" si="38"/>
        <v>164.78752901664001</v>
      </c>
      <c r="AG111" s="272">
        <f t="shared" si="39"/>
        <v>136.00002565006852</v>
      </c>
      <c r="AH111" s="273">
        <f t="shared" si="43"/>
        <v>113.09376322581657</v>
      </c>
      <c r="AI111" s="274">
        <f t="shared" si="44"/>
        <v>84.306259859245088</v>
      </c>
      <c r="AJ111" s="259" t="str">
        <f>IF(head!$F$48="S460","a","c")</f>
        <v>c</v>
      </c>
      <c r="AK111" s="259">
        <f t="shared" si="40"/>
        <v>0.49</v>
      </c>
      <c r="AL111" s="260">
        <f>IF(head!F$48="S235",235,IF(head!F$48="S275",275,IF(head!F$48="S355",355,IF(head!F$48="S420",420,460))))^0.5*head!$I$40*1000/(S111*3.1416*210000^0.5)</f>
        <v>0.54780874402033641</v>
      </c>
      <c r="AM111" s="260">
        <f t="shared" si="41"/>
        <v>0.73526035229755171</v>
      </c>
      <c r="AN111" s="260">
        <f t="shared" si="42"/>
        <v>0.81587232444898328</v>
      </c>
      <c r="AO111" s="261">
        <f>IF(head!F$48="S235",235,IF(head!F$48="S275",275,IF(head!F$48="S355",355,IF(head!F$48="S420",420,460))))*AN111*J111/1000</f>
        <v>1864.8508092258628</v>
      </c>
      <c r="AP111" s="262" t="str">
        <f t="shared" si="36"/>
        <v>HEA 300</v>
      </c>
    </row>
    <row r="112" spans="1:42" s="263" customFormat="1">
      <c r="A112" s="264" t="s">
        <v>178</v>
      </c>
      <c r="B112" s="252">
        <f t="shared" si="37"/>
        <v>2211.5132444917863</v>
      </c>
      <c r="C112" s="265">
        <v>290</v>
      </c>
      <c r="D112" s="265">
        <v>300</v>
      </c>
      <c r="E112" s="266">
        <v>8.5</v>
      </c>
      <c r="F112" s="265">
        <v>14</v>
      </c>
      <c r="G112" s="265">
        <v>27</v>
      </c>
      <c r="H112" s="267">
        <v>88.334314800934365</v>
      </c>
      <c r="I112" s="268">
        <v>90.022231644264323</v>
      </c>
      <c r="J112" s="268">
        <v>11252.77895553304</v>
      </c>
      <c r="K112" s="268">
        <v>1.7166460032938489</v>
      </c>
      <c r="L112" s="269">
        <v>182634978.73102456</v>
      </c>
      <c r="M112" s="268">
        <v>1259551.5774553418</v>
      </c>
      <c r="N112" s="268">
        <v>1383271.5113754363</v>
      </c>
      <c r="O112" s="270">
        <v>127.39784602954393</v>
      </c>
      <c r="P112" s="268">
        <v>63095590.871741958</v>
      </c>
      <c r="Q112" s="268">
        <v>420637.27247827972</v>
      </c>
      <c r="R112" s="268">
        <v>641165.96736040746</v>
      </c>
      <c r="S112" s="268">
        <v>74.880651087555648</v>
      </c>
      <c r="T112" s="269">
        <v>842865.06005215202</v>
      </c>
      <c r="U112" s="271">
        <v>1174664602889.02</v>
      </c>
      <c r="V112" s="253">
        <v>1</v>
      </c>
      <c r="W112" s="253">
        <v>2</v>
      </c>
      <c r="X112" s="253">
        <v>3</v>
      </c>
      <c r="Y112" s="253">
        <v>3</v>
      </c>
      <c r="Z112" s="253">
        <v>3</v>
      </c>
      <c r="AA112" s="254">
        <v>2</v>
      </c>
      <c r="AB112" s="253">
        <v>3</v>
      </c>
      <c r="AC112" s="253">
        <v>3</v>
      </c>
      <c r="AD112" s="253">
        <v>3</v>
      </c>
      <c r="AE112" s="253">
        <v>3</v>
      </c>
      <c r="AF112" s="255">
        <f t="shared" si="38"/>
        <v>152.55307245236224</v>
      </c>
      <c r="AG112" s="272">
        <f t="shared" si="39"/>
        <v>125.89299131280615</v>
      </c>
      <c r="AH112" s="273">
        <f>2*(C112+D112)/J112*1000</f>
        <v>104.86298581558725</v>
      </c>
      <c r="AI112" s="274">
        <f t="shared" si="44"/>
        <v>78.202904676031181</v>
      </c>
      <c r="AJ112" s="259" t="str">
        <f>IF(head!$F$48="S460","a","c")</f>
        <v>c</v>
      </c>
      <c r="AK112" s="259">
        <f t="shared" si="40"/>
        <v>0.49</v>
      </c>
      <c r="AL112" s="260">
        <f>IF(head!F$48="S235",235,IF(head!F$48="S275",275,IF(head!F$48="S355",355,IF(head!F$48="S420",420,460))))^0.5*head!$I$40*1000/(S112*3.1416*210000^0.5)</f>
        <v>0.5119249356107215</v>
      </c>
      <c r="AM112" s="260">
        <f t="shared" si="41"/>
        <v>0.7074551790746475</v>
      </c>
      <c r="AN112" s="260">
        <f t="shared" si="42"/>
        <v>0.83629961048729007</v>
      </c>
      <c r="AO112" s="261">
        <f>IF(head!F$48="S235",235,IF(head!F$48="S275",275,IF(head!F$48="S355",355,IF(head!F$48="S420",420,460))))*AN112*J112/1000</f>
        <v>2211.5132444917863</v>
      </c>
      <c r="AP112" s="262" t="str">
        <f t="shared" si="36"/>
        <v>HEA 320</v>
      </c>
    </row>
    <row r="113" spans="1:42" s="263" customFormat="1">
      <c r="A113" s="264" t="s">
        <v>179</v>
      </c>
      <c r="B113" s="252">
        <f t="shared" si="37"/>
        <v>2444.916973725718</v>
      </c>
      <c r="C113" s="265">
        <v>310</v>
      </c>
      <c r="D113" s="265">
        <v>300</v>
      </c>
      <c r="E113" s="266">
        <v>9</v>
      </c>
      <c r="F113" s="265">
        <v>15.5</v>
      </c>
      <c r="G113" s="265">
        <v>27</v>
      </c>
      <c r="H113" s="267">
        <v>97.628714800934361</v>
      </c>
      <c r="I113" s="268">
        <v>99.494231644264332</v>
      </c>
      <c r="J113" s="268">
        <v>12436.77895553304</v>
      </c>
      <c r="K113" s="268">
        <v>1.755646003293849</v>
      </c>
      <c r="L113" s="269">
        <v>229285914.37061092</v>
      </c>
      <c r="M113" s="268">
        <v>1479263.9636813607</v>
      </c>
      <c r="N113" s="268">
        <v>1628089.3824974671</v>
      </c>
      <c r="O113" s="270">
        <v>135.77966414914602</v>
      </c>
      <c r="P113" s="268">
        <v>69852387.633273557</v>
      </c>
      <c r="Q113" s="268">
        <v>465682.58422182372</v>
      </c>
      <c r="R113" s="268">
        <v>709739.78709929076</v>
      </c>
      <c r="S113" s="268">
        <v>74.943965640628292</v>
      </c>
      <c r="T113" s="269">
        <v>1088778.6014992499</v>
      </c>
      <c r="U113" s="271">
        <v>1482525583561.53</v>
      </c>
      <c r="V113" s="253">
        <v>1</v>
      </c>
      <c r="W113" s="253">
        <v>1</v>
      </c>
      <c r="X113" s="253">
        <v>2</v>
      </c>
      <c r="Y113" s="253">
        <v>3</v>
      </c>
      <c r="Z113" s="253">
        <v>3</v>
      </c>
      <c r="AA113" s="254">
        <v>1</v>
      </c>
      <c r="AB113" s="253">
        <v>2</v>
      </c>
      <c r="AC113" s="253">
        <v>3</v>
      </c>
      <c r="AD113" s="253">
        <v>3</v>
      </c>
      <c r="AE113" s="253">
        <v>3</v>
      </c>
      <c r="AF113" s="255">
        <f t="shared" si="38"/>
        <v>141.16565145774936</v>
      </c>
      <c r="AG113" s="272">
        <f t="shared" si="39"/>
        <v>117.0436500076446</v>
      </c>
      <c r="AH113" s="273">
        <f t="shared" si="43"/>
        <v>98.096139230425919</v>
      </c>
      <c r="AI113" s="274">
        <f t="shared" si="44"/>
        <v>73.974137780321172</v>
      </c>
      <c r="AJ113" s="259" t="str">
        <f>IF(head!$F$48="S460","a","c")</f>
        <v>c</v>
      </c>
      <c r="AK113" s="259">
        <f t="shared" si="40"/>
        <v>0.49</v>
      </c>
      <c r="AL113" s="260">
        <f>IF(head!F$48="S235",235,IF(head!F$48="S275",275,IF(head!F$48="S355",355,IF(head!F$48="S420",420,460))))^0.5*head!$I$40*1000/(S113*3.1416*210000^0.5)</f>
        <v>0.51149244850881981</v>
      </c>
      <c r="AM113" s="260">
        <f t="shared" si="41"/>
        <v>0.7071279123254347</v>
      </c>
      <c r="AN113" s="260">
        <f t="shared" si="42"/>
        <v>0.83654313171060202</v>
      </c>
      <c r="AO113" s="261">
        <f>IF(head!F$48="S235",235,IF(head!F$48="S275",275,IF(head!F$48="S355",355,IF(head!F$48="S420",420,460))))*AN113*J113/1000</f>
        <v>2444.916973725718</v>
      </c>
      <c r="AP113" s="262" t="str">
        <f t="shared" si="36"/>
        <v>HEA 340</v>
      </c>
    </row>
    <row r="114" spans="1:42" s="263" customFormat="1">
      <c r="A114" s="264" t="s">
        <v>180</v>
      </c>
      <c r="B114" s="252">
        <f t="shared" si="37"/>
        <v>2620.2327909418959</v>
      </c>
      <c r="C114" s="265">
        <v>330</v>
      </c>
      <c r="D114" s="265">
        <v>300</v>
      </c>
      <c r="E114" s="266">
        <v>9.5</v>
      </c>
      <c r="F114" s="265">
        <v>16.5</v>
      </c>
      <c r="G114" s="265">
        <v>27</v>
      </c>
      <c r="H114" s="267">
        <v>104.77613980093436</v>
      </c>
      <c r="I114" s="268">
        <v>106.77823164426432</v>
      </c>
      <c r="J114" s="268">
        <v>13347.27895553304</v>
      </c>
      <c r="K114" s="268">
        <v>1.7946460032938489</v>
      </c>
      <c r="L114" s="269">
        <v>276931062.72596353</v>
      </c>
      <c r="M114" s="268">
        <v>1678370.0771270518</v>
      </c>
      <c r="N114" s="268">
        <v>1850475.5180972645</v>
      </c>
      <c r="O114" s="270">
        <v>144.04210768744375</v>
      </c>
      <c r="P114" s="268">
        <v>74359992.544257924</v>
      </c>
      <c r="Q114" s="268">
        <v>495733.28362838615</v>
      </c>
      <c r="R114" s="268">
        <v>755947.54433817405</v>
      </c>
      <c r="S114" s="268">
        <v>74.640286915810847</v>
      </c>
      <c r="T114" s="269">
        <v>1287720.31542385</v>
      </c>
      <c r="U114" s="271">
        <v>1790163326292.1201</v>
      </c>
      <c r="V114" s="253">
        <v>1</v>
      </c>
      <c r="W114" s="253">
        <v>1</v>
      </c>
      <c r="X114" s="253">
        <v>1</v>
      </c>
      <c r="Y114" s="253">
        <v>2</v>
      </c>
      <c r="Z114" s="253">
        <v>3</v>
      </c>
      <c r="AA114" s="254">
        <v>1</v>
      </c>
      <c r="AB114" s="253">
        <v>2</v>
      </c>
      <c r="AC114" s="253">
        <v>3</v>
      </c>
      <c r="AD114" s="253">
        <v>3</v>
      </c>
      <c r="AE114" s="253">
        <v>4</v>
      </c>
      <c r="AF114" s="255">
        <f t="shared" si="38"/>
        <v>134.45781790226903</v>
      </c>
      <c r="AG114" s="272">
        <f t="shared" si="39"/>
        <v>111.98132655152546</v>
      </c>
      <c r="AH114" s="273">
        <f t="shared" si="43"/>
        <v>94.401263673122969</v>
      </c>
      <c r="AI114" s="274">
        <f t="shared" si="44"/>
        <v>71.924772322379411</v>
      </c>
      <c r="AJ114" s="259" t="str">
        <f>IF(head!$F$48="S460","a","c")</f>
        <v>c</v>
      </c>
      <c r="AK114" s="259">
        <f t="shared" si="40"/>
        <v>0.49</v>
      </c>
      <c r="AL114" s="260">
        <f>IF(head!F$48="S235",235,IF(head!F$48="S275",275,IF(head!F$48="S355",355,IF(head!F$48="S420",420,460))))^0.5*head!$I$40*1000/(S114*3.1416*210000^0.5)</f>
        <v>0.51357348786350654</v>
      </c>
      <c r="AM114" s="260">
        <f t="shared" si="41"/>
        <v>0.70870436824470273</v>
      </c>
      <c r="AN114" s="260">
        <f t="shared" si="42"/>
        <v>0.83537077535518023</v>
      </c>
      <c r="AO114" s="261">
        <f>IF(head!F$48="S235",235,IF(head!F$48="S275",275,IF(head!F$48="S355",355,IF(head!F$48="S420",420,460))))*AN114*J114/1000</f>
        <v>2620.2327909418959</v>
      </c>
      <c r="AP114" s="262" t="str">
        <f t="shared" si="36"/>
        <v>HEA 360</v>
      </c>
    </row>
    <row r="115" spans="1:42" s="263" customFormat="1">
      <c r="A115" s="264" t="s">
        <v>181</v>
      </c>
      <c r="B115" s="252">
        <f t="shared" si="37"/>
        <v>2798.4236886066528</v>
      </c>
      <c r="C115" s="265">
        <v>350</v>
      </c>
      <c r="D115" s="265">
        <v>300</v>
      </c>
      <c r="E115" s="266">
        <v>10</v>
      </c>
      <c r="F115" s="265">
        <v>17.5</v>
      </c>
      <c r="G115" s="265">
        <v>27</v>
      </c>
      <c r="H115" s="267">
        <v>112.06486480093436</v>
      </c>
      <c r="I115" s="268">
        <v>114.20623164426432</v>
      </c>
      <c r="J115" s="268">
        <v>14275.77895553304</v>
      </c>
      <c r="K115" s="268">
        <v>1.8336460032938489</v>
      </c>
      <c r="L115" s="269">
        <v>330897896.77211249</v>
      </c>
      <c r="M115" s="268">
        <v>1890845.1244120714</v>
      </c>
      <c r="N115" s="268">
        <v>2088473.6536970618</v>
      </c>
      <c r="O115" s="270">
        <v>152.2464223771355</v>
      </c>
      <c r="P115" s="268">
        <v>78868434.865111738</v>
      </c>
      <c r="Q115" s="268">
        <v>525789.56576741161</v>
      </c>
      <c r="R115" s="268">
        <v>802277.92657705722</v>
      </c>
      <c r="S115" s="268">
        <v>74.327872793724495</v>
      </c>
      <c r="T115" s="269">
        <v>1510703.4781973199</v>
      </c>
      <c r="U115" s="271">
        <v>2137653130202.47</v>
      </c>
      <c r="V115" s="253">
        <v>1</v>
      </c>
      <c r="W115" s="253">
        <v>1</v>
      </c>
      <c r="X115" s="253">
        <v>1</v>
      </c>
      <c r="Y115" s="253">
        <v>2</v>
      </c>
      <c r="Z115" s="253">
        <v>2</v>
      </c>
      <c r="AA115" s="254">
        <v>1</v>
      </c>
      <c r="AB115" s="253">
        <v>2</v>
      </c>
      <c r="AC115" s="253">
        <v>2</v>
      </c>
      <c r="AD115" s="253">
        <v>3</v>
      </c>
      <c r="AE115" s="253">
        <v>4</v>
      </c>
      <c r="AF115" s="255">
        <f t="shared" si="38"/>
        <v>128.44454996153885</v>
      </c>
      <c r="AG115" s="272">
        <f t="shared" si="39"/>
        <v>107.42993486176351</v>
      </c>
      <c r="AH115" s="273">
        <f t="shared" si="43"/>
        <v>91.063332099026582</v>
      </c>
      <c r="AI115" s="274">
        <f t="shared" si="44"/>
        <v>70.048716999251226</v>
      </c>
      <c r="AJ115" s="259" t="str">
        <f>IF(head!$F$48="S460","a","c")</f>
        <v>c</v>
      </c>
      <c r="AK115" s="259">
        <f t="shared" si="40"/>
        <v>0.49</v>
      </c>
      <c r="AL115" s="260">
        <f>IF(head!F$48="S235",235,IF(head!F$48="S275",275,IF(head!F$48="S355",355,IF(head!F$48="S420",420,460))))^0.5*head!$I$40*1000/(S115*3.1416*210000^0.5)</f>
        <v>0.51573213446951094</v>
      </c>
      <c r="AM115" s="260">
        <f t="shared" si="41"/>
        <v>0.71034419020726891</v>
      </c>
      <c r="AN115" s="260">
        <f t="shared" si="42"/>
        <v>0.83415314471152391</v>
      </c>
      <c r="AO115" s="261">
        <f>IF(head!F$48="S235",235,IF(head!F$48="S275",275,IF(head!F$48="S355",355,IF(head!F$48="S420",420,460))))*AN115*J115/1000</f>
        <v>2798.4236886066528</v>
      </c>
      <c r="AP115" s="262" t="str">
        <f t="shared" si="36"/>
        <v>HEA 400</v>
      </c>
    </row>
    <row r="116" spans="1:42" s="263" customFormat="1">
      <c r="A116" s="264" t="s">
        <v>182</v>
      </c>
      <c r="B116" s="252">
        <f t="shared" si="37"/>
        <v>3266.0234109782637</v>
      </c>
      <c r="C116" s="265">
        <v>390</v>
      </c>
      <c r="D116" s="265">
        <v>300</v>
      </c>
      <c r="E116" s="266">
        <v>11</v>
      </c>
      <c r="F116" s="265">
        <v>19</v>
      </c>
      <c r="G116" s="265">
        <v>27</v>
      </c>
      <c r="H116" s="267">
        <v>124.79756480093435</v>
      </c>
      <c r="I116" s="268">
        <v>127.18223164426432</v>
      </c>
      <c r="J116" s="268">
        <v>15897.77895553304</v>
      </c>
      <c r="K116" s="268">
        <v>1.9116460032938489</v>
      </c>
      <c r="L116" s="269">
        <v>450693960.47310156</v>
      </c>
      <c r="M116" s="268">
        <v>2311251.0793492389</v>
      </c>
      <c r="N116" s="268">
        <v>2561799.0643744231</v>
      </c>
      <c r="O116" s="270">
        <v>168.37307444625358</v>
      </c>
      <c r="P116" s="268">
        <v>85638286.903094321</v>
      </c>
      <c r="Q116" s="268">
        <v>570921.91268729547</v>
      </c>
      <c r="R116" s="268">
        <v>872863.81605482381</v>
      </c>
      <c r="S116" s="268">
        <v>73.394878938006741</v>
      </c>
      <c r="T116" s="269">
        <v>1914409.9234610801</v>
      </c>
      <c r="U116" s="271">
        <v>2893573895624</v>
      </c>
      <c r="V116" s="253">
        <v>1</v>
      </c>
      <c r="W116" s="253">
        <v>1</v>
      </c>
      <c r="X116" s="253">
        <v>2</v>
      </c>
      <c r="Y116" s="253">
        <v>2</v>
      </c>
      <c r="Z116" s="253">
        <v>2</v>
      </c>
      <c r="AA116" s="254">
        <v>1</v>
      </c>
      <c r="AB116" s="253">
        <v>2</v>
      </c>
      <c r="AC116" s="253">
        <v>3</v>
      </c>
      <c r="AD116" s="253">
        <v>4</v>
      </c>
      <c r="AE116" s="253">
        <v>4</v>
      </c>
      <c r="AF116" s="255">
        <f t="shared" si="38"/>
        <v>120.24610536105878</v>
      </c>
      <c r="AG116" s="272">
        <f t="shared" si="39"/>
        <v>101.37554483564725</v>
      </c>
      <c r="AH116" s="273">
        <f t="shared" si="43"/>
        <v>86.804578416893051</v>
      </c>
      <c r="AI116" s="274">
        <f t="shared" si="44"/>
        <v>67.934017891481531</v>
      </c>
      <c r="AJ116" s="259" t="str">
        <f>IF(head!$F$48="S460","a0","b")</f>
        <v>b</v>
      </c>
      <c r="AK116" s="259">
        <f t="shared" si="40"/>
        <v>0.34</v>
      </c>
      <c r="AL116" s="260">
        <f>IF(head!F$48="S235",235,IF(head!F$48="S275",275,IF(head!F$48="S355",355,IF(head!F$48="S420",420,460))))^0.5*head!$I$40*1000/(S116*3.1416*210000^0.5)</f>
        <v>0.52228810839601181</v>
      </c>
      <c r="AM116" s="260">
        <f t="shared" si="41"/>
        <v>0.69118141251326404</v>
      </c>
      <c r="AN116" s="260">
        <f t="shared" si="42"/>
        <v>0.87420840360675678</v>
      </c>
      <c r="AO116" s="261">
        <f>IF(head!F$48="S235",235,IF(head!F$48="S275",275,IF(head!F$48="S355",355,IF(head!F$48="S420",420,460))))*AN116*J116/1000</f>
        <v>3266.0234109782637</v>
      </c>
      <c r="AP116" s="262" t="str">
        <f t="shared" si="36"/>
        <v>HEA 450</v>
      </c>
    </row>
    <row r="117" spans="1:42" s="263" customFormat="1">
      <c r="A117" s="264" t="s">
        <v>183</v>
      </c>
      <c r="B117" s="252">
        <f t="shared" si="37"/>
        <v>3650.8419828346236</v>
      </c>
      <c r="C117" s="265">
        <v>440</v>
      </c>
      <c r="D117" s="265">
        <v>300</v>
      </c>
      <c r="E117" s="266">
        <v>11.5</v>
      </c>
      <c r="F117" s="265">
        <v>21</v>
      </c>
      <c r="G117" s="265">
        <v>27</v>
      </c>
      <c r="H117" s="267">
        <v>139.75181480093437</v>
      </c>
      <c r="I117" s="268">
        <v>142.42223164426434</v>
      </c>
      <c r="J117" s="268">
        <v>17802.778955533042</v>
      </c>
      <c r="K117" s="268">
        <v>2.0106460032938491</v>
      </c>
      <c r="L117" s="269">
        <v>637216333.50180197</v>
      </c>
      <c r="M117" s="268">
        <v>2896437.8795536454</v>
      </c>
      <c r="N117" s="268">
        <v>3215867.4803516828</v>
      </c>
      <c r="O117" s="270">
        <v>189.19059798560968</v>
      </c>
      <c r="P117" s="268">
        <v>94653333.609806463</v>
      </c>
      <c r="Q117" s="268">
        <v>631022.22406537645</v>
      </c>
      <c r="R117" s="268">
        <v>965531.1357937071</v>
      </c>
      <c r="S117" s="268">
        <v>72.916204998335516</v>
      </c>
      <c r="T117" s="269">
        <v>2491793.5981023801</v>
      </c>
      <c r="U117" s="271">
        <v>4087093917972.0601</v>
      </c>
      <c r="V117" s="253">
        <v>1</v>
      </c>
      <c r="W117" s="253">
        <v>1</v>
      </c>
      <c r="X117" s="253">
        <v>2</v>
      </c>
      <c r="Y117" s="253">
        <v>3</v>
      </c>
      <c r="Z117" s="253">
        <v>3</v>
      </c>
      <c r="AA117" s="254">
        <v>2</v>
      </c>
      <c r="AB117" s="253">
        <v>3</v>
      </c>
      <c r="AC117" s="253">
        <v>4</v>
      </c>
      <c r="AD117" s="253">
        <v>4</v>
      </c>
      <c r="AE117" s="253">
        <v>4</v>
      </c>
      <c r="AF117" s="255">
        <f t="shared" si="38"/>
        <v>112.94000831645148</v>
      </c>
      <c r="AG117" s="272">
        <f t="shared" si="39"/>
        <v>96.088706575901526</v>
      </c>
      <c r="AH117" s="273">
        <f t="shared" si="43"/>
        <v>83.133088586713086</v>
      </c>
      <c r="AI117" s="274">
        <f t="shared" si="44"/>
        <v>66.281786846163143</v>
      </c>
      <c r="AJ117" s="259" t="str">
        <f>IF(head!$F$48="S460","a0","b")</f>
        <v>b</v>
      </c>
      <c r="AK117" s="259">
        <f t="shared" si="40"/>
        <v>0.34</v>
      </c>
      <c r="AL117" s="260">
        <f>IF(head!F$48="S235",235,IF(head!F$48="S275",275,IF(head!F$48="S355",355,IF(head!F$48="S420",420,460))))^0.5*head!$I$40*1000/(S117*3.1416*210000^0.5)</f>
        <v>0.52571677979347498</v>
      </c>
      <c r="AM117" s="260">
        <f t="shared" si="41"/>
        <v>0.69356091884310134</v>
      </c>
      <c r="AN117" s="260">
        <f t="shared" si="42"/>
        <v>0.8726445370186372</v>
      </c>
      <c r="AO117" s="261">
        <f>IF(head!F$48="S235",235,IF(head!F$48="S275",275,IF(head!F$48="S355",355,IF(head!F$48="S420",420,460))))*AN117*J117/1000</f>
        <v>3650.8419828346236</v>
      </c>
      <c r="AP117" s="262" t="str">
        <f t="shared" si="36"/>
        <v>HEA 500</v>
      </c>
    </row>
    <row r="118" spans="1:42" s="263" customFormat="1">
      <c r="A118" s="264" t="s">
        <v>184</v>
      </c>
      <c r="B118" s="252">
        <f t="shared" si="37"/>
        <v>4043.6504548810899</v>
      </c>
      <c r="C118" s="265">
        <v>490</v>
      </c>
      <c r="D118" s="265">
        <v>300</v>
      </c>
      <c r="E118" s="266">
        <v>12</v>
      </c>
      <c r="F118" s="265">
        <v>23</v>
      </c>
      <c r="G118" s="265">
        <v>27</v>
      </c>
      <c r="H118" s="267">
        <v>155.06716480093436</v>
      </c>
      <c r="I118" s="268">
        <v>158.03023164426435</v>
      </c>
      <c r="J118" s="268">
        <v>19753.778955533042</v>
      </c>
      <c r="K118" s="268">
        <v>2.1096460032938489</v>
      </c>
      <c r="L118" s="269">
        <v>869747803.99878979</v>
      </c>
      <c r="M118" s="268">
        <v>3549991.0367297544</v>
      </c>
      <c r="N118" s="268">
        <v>3948856.8963289429</v>
      </c>
      <c r="O118" s="270">
        <v>209.83193017715715</v>
      </c>
      <c r="P118" s="268">
        <v>103670552.49722138</v>
      </c>
      <c r="Q118" s="268">
        <v>691137.01664814248</v>
      </c>
      <c r="R118" s="268">
        <v>1058512.7055325904</v>
      </c>
      <c r="S118" s="268">
        <v>72.444031655046075</v>
      </c>
      <c r="T118" s="269">
        <v>3177384.2971851998</v>
      </c>
      <c r="U118" s="271">
        <v>5569125928531.21</v>
      </c>
      <c r="V118" s="253">
        <v>1</v>
      </c>
      <c r="W118" s="253">
        <v>2</v>
      </c>
      <c r="X118" s="253">
        <v>3</v>
      </c>
      <c r="Y118" s="253">
        <v>4</v>
      </c>
      <c r="Z118" s="253">
        <v>4</v>
      </c>
      <c r="AA118" s="254">
        <v>3</v>
      </c>
      <c r="AB118" s="253">
        <v>3</v>
      </c>
      <c r="AC118" s="253">
        <v>4</v>
      </c>
      <c r="AD118" s="253">
        <v>4</v>
      </c>
      <c r="AE118" s="253">
        <v>4</v>
      </c>
      <c r="AF118" s="255">
        <f t="shared" si="38"/>
        <v>106.79708465113386</v>
      </c>
      <c r="AG118" s="272">
        <f t="shared" si="39"/>
        <v>91.610117100503757</v>
      </c>
      <c r="AH118" s="273">
        <f t="shared" si="43"/>
        <v>79.984695766651853</v>
      </c>
      <c r="AI118" s="274">
        <f t="shared" si="44"/>
        <v>64.797728216021738</v>
      </c>
      <c r="AJ118" s="259" t="str">
        <f>IF(head!$F$48="S460","a0","b")</f>
        <v>b</v>
      </c>
      <c r="AK118" s="259">
        <f t="shared" si="40"/>
        <v>0.34</v>
      </c>
      <c r="AL118" s="260">
        <f>IF(head!F$48="S235",235,IF(head!F$48="S275",275,IF(head!F$48="S355",355,IF(head!F$48="S420",420,460))))^0.5*head!$I$40*1000/(S118*3.1416*210000^0.5)</f>
        <v>0.52914327944938078</v>
      </c>
      <c r="AM118" s="260">
        <f t="shared" si="41"/>
        <v>0.69595066259961746</v>
      </c>
      <c r="AN118" s="260">
        <f t="shared" si="42"/>
        <v>0.87107501055843606</v>
      </c>
      <c r="AO118" s="261">
        <f>IF(head!F$48="S235",235,IF(head!F$48="S275",275,IF(head!F$48="S355",355,IF(head!F$48="S420",420,460))))*AN118*J118/1000</f>
        <v>4043.6504548810899</v>
      </c>
      <c r="AP118" s="262" t="str">
        <f t="shared" si="36"/>
        <v>HEA 550</v>
      </c>
    </row>
    <row r="119" spans="1:42" s="263" customFormat="1">
      <c r="A119" s="264" t="s">
        <v>185</v>
      </c>
      <c r="B119" s="252">
        <f t="shared" si="37"/>
        <v>4318.3359163024443</v>
      </c>
      <c r="C119" s="265">
        <v>540</v>
      </c>
      <c r="D119" s="265">
        <v>300</v>
      </c>
      <c r="E119" s="266">
        <v>12.5</v>
      </c>
      <c r="F119" s="265">
        <v>24</v>
      </c>
      <c r="G119" s="265">
        <v>27</v>
      </c>
      <c r="H119" s="267">
        <v>166.22986480093437</v>
      </c>
      <c r="I119" s="268">
        <v>169.40623164426435</v>
      </c>
      <c r="J119" s="268">
        <v>21175.778955533042</v>
      </c>
      <c r="K119" s="268">
        <v>2.2086460032938491</v>
      </c>
      <c r="L119" s="269">
        <v>1119322215.7009661</v>
      </c>
      <c r="M119" s="268">
        <v>4145637.8359295041</v>
      </c>
      <c r="N119" s="268">
        <v>4621817.5912617361</v>
      </c>
      <c r="O119" s="270">
        <v>229.91000150746095</v>
      </c>
      <c r="P119" s="268">
        <v>108190498.08617242</v>
      </c>
      <c r="Q119" s="268">
        <v>721269.9872411493</v>
      </c>
      <c r="R119" s="268">
        <v>1106903.9002714737</v>
      </c>
      <c r="S119" s="268">
        <v>71.478406602428493</v>
      </c>
      <c r="T119" s="269">
        <v>3606733.48785502</v>
      </c>
      <c r="U119" s="271">
        <v>7102962710866.6904</v>
      </c>
      <c r="V119" s="253">
        <v>2</v>
      </c>
      <c r="W119" s="253">
        <v>2</v>
      </c>
      <c r="X119" s="253">
        <v>4</v>
      </c>
      <c r="Y119" s="253">
        <v>4</v>
      </c>
      <c r="Z119" s="253">
        <v>4</v>
      </c>
      <c r="AA119" s="254">
        <v>3</v>
      </c>
      <c r="AB119" s="253">
        <v>4</v>
      </c>
      <c r="AC119" s="253">
        <v>4</v>
      </c>
      <c r="AD119" s="253">
        <v>4</v>
      </c>
      <c r="AE119" s="253">
        <v>4</v>
      </c>
      <c r="AF119" s="255">
        <f t="shared" si="38"/>
        <v>104.30057887985035</v>
      </c>
      <c r="AG119" s="272">
        <f t="shared" si="39"/>
        <v>90.133449508601743</v>
      </c>
      <c r="AH119" s="273">
        <f t="shared" si="43"/>
        <v>79.335924478992112</v>
      </c>
      <c r="AI119" s="274">
        <f t="shared" si="44"/>
        <v>65.16879510774352</v>
      </c>
      <c r="AJ119" s="259" t="str">
        <f>IF(head!$F$48="S460","a0","b")</f>
        <v>b</v>
      </c>
      <c r="AK119" s="259">
        <f t="shared" si="40"/>
        <v>0.34</v>
      </c>
      <c r="AL119" s="260">
        <f>IF(head!F$48="S235",235,IF(head!F$48="S275",275,IF(head!F$48="S355",355,IF(head!F$48="S420",420,460))))^0.5*head!$I$40*1000/(S119*3.1416*210000^0.5)</f>
        <v>0.53629164818544584</v>
      </c>
      <c r="AM119" s="260">
        <f t="shared" si="41"/>
        <v>0.7009739461482567</v>
      </c>
      <c r="AN119" s="260">
        <f t="shared" si="42"/>
        <v>0.86777905808178823</v>
      </c>
      <c r="AO119" s="261">
        <f>IF(head!F$48="S235",235,IF(head!F$48="S275",275,IF(head!F$48="S355",355,IF(head!F$48="S420",420,460))))*AN119*J119/1000</f>
        <v>4318.3359163024443</v>
      </c>
      <c r="AP119" s="262" t="str">
        <f t="shared" si="36"/>
        <v>HEA 600</v>
      </c>
    </row>
    <row r="120" spans="1:42" s="263" customFormat="1">
      <c r="A120" s="264" t="s">
        <v>186</v>
      </c>
      <c r="B120" s="252">
        <f t="shared" si="37"/>
        <v>4600.6286890209185</v>
      </c>
      <c r="C120" s="265">
        <v>590</v>
      </c>
      <c r="D120" s="265">
        <v>300</v>
      </c>
      <c r="E120" s="266">
        <v>13</v>
      </c>
      <c r="F120" s="265">
        <v>25</v>
      </c>
      <c r="G120" s="265">
        <v>27</v>
      </c>
      <c r="H120" s="267">
        <v>177.76936480093437</v>
      </c>
      <c r="I120" s="268">
        <v>181.16623164426434</v>
      </c>
      <c r="J120" s="268">
        <v>22645.778955533042</v>
      </c>
      <c r="K120" s="268">
        <v>2.3076460032938488</v>
      </c>
      <c r="L120" s="269">
        <v>1412081108.7599163</v>
      </c>
      <c r="M120" s="268">
        <v>4786715.6229149709</v>
      </c>
      <c r="N120" s="268">
        <v>5350386.2861945294</v>
      </c>
      <c r="O120" s="270">
        <v>249.71014655288005</v>
      </c>
      <c r="P120" s="268">
        <v>112713166.64749286</v>
      </c>
      <c r="Q120" s="268">
        <v>751421.1109832857</v>
      </c>
      <c r="R120" s="268">
        <v>1155656.5950103567</v>
      </c>
      <c r="S120" s="268">
        <v>70.549459969814706</v>
      </c>
      <c r="T120" s="269">
        <v>4075886.0673159198</v>
      </c>
      <c r="U120" s="271">
        <v>8879460111642.8008</v>
      </c>
      <c r="V120" s="253">
        <v>2</v>
      </c>
      <c r="W120" s="253">
        <v>3</v>
      </c>
      <c r="X120" s="253">
        <v>4</v>
      </c>
      <c r="Y120" s="253">
        <v>4</v>
      </c>
      <c r="Z120" s="253">
        <v>4</v>
      </c>
      <c r="AA120" s="254">
        <v>4</v>
      </c>
      <c r="AB120" s="253">
        <v>4</v>
      </c>
      <c r="AC120" s="253">
        <v>4</v>
      </c>
      <c r="AD120" s="253">
        <v>4</v>
      </c>
      <c r="AE120" s="253">
        <v>4</v>
      </c>
      <c r="AF120" s="255">
        <f t="shared" si="38"/>
        <v>101.90181613205324</v>
      </c>
      <c r="AG120" s="272">
        <f t="shared" si="39"/>
        <v>88.654314220589924</v>
      </c>
      <c r="AH120" s="273">
        <f t="shared" si="43"/>
        <v>78.601844674682411</v>
      </c>
      <c r="AI120" s="274">
        <f t="shared" si="44"/>
        <v>65.354342763219094</v>
      </c>
      <c r="AJ120" s="259" t="str">
        <f>IF(head!$F$48="S460","a0","b")</f>
        <v>b</v>
      </c>
      <c r="AK120" s="259">
        <f t="shared" si="40"/>
        <v>0.34</v>
      </c>
      <c r="AL120" s="260">
        <f>IF(head!F$48="S235",235,IF(head!F$48="S275",275,IF(head!F$48="S355",355,IF(head!F$48="S420",420,460))))^0.5*head!$I$40*1000/(S120*3.1416*210000^0.5)</f>
        <v>0.54335316674127776</v>
      </c>
      <c r="AM120" s="260">
        <f t="shared" si="41"/>
        <v>0.70598637024990452</v>
      </c>
      <c r="AN120" s="260">
        <f t="shared" si="42"/>
        <v>0.86449414683315817</v>
      </c>
      <c r="AO120" s="261">
        <f>IF(head!F$48="S235",235,IF(head!F$48="S275",275,IF(head!F$48="S355",355,IF(head!F$48="S420",420,460))))*AN120*J120/1000</f>
        <v>4600.6286890209185</v>
      </c>
      <c r="AP120" s="262" t="str">
        <f t="shared" si="36"/>
        <v>HEA 650</v>
      </c>
    </row>
    <row r="121" spans="1:42" s="263" customFormat="1">
      <c r="A121" s="264" t="s">
        <v>187</v>
      </c>
      <c r="B121" s="252">
        <f t="shared" si="37"/>
        <v>4890.4292010508543</v>
      </c>
      <c r="C121" s="265">
        <v>640</v>
      </c>
      <c r="D121" s="265">
        <v>300</v>
      </c>
      <c r="E121" s="266">
        <v>13.5</v>
      </c>
      <c r="F121" s="265">
        <v>26</v>
      </c>
      <c r="G121" s="265">
        <v>27</v>
      </c>
      <c r="H121" s="267">
        <v>189.68566480093438</v>
      </c>
      <c r="I121" s="268">
        <v>193.31023164426435</v>
      </c>
      <c r="J121" s="268">
        <v>24163.778955533042</v>
      </c>
      <c r="K121" s="268">
        <v>2.406646003293849</v>
      </c>
      <c r="L121" s="269">
        <v>1751782355.1756408</v>
      </c>
      <c r="M121" s="268">
        <v>5474319.8599238778</v>
      </c>
      <c r="N121" s="268">
        <v>6136290.9811273217</v>
      </c>
      <c r="O121" s="270">
        <v>269.25119946203426</v>
      </c>
      <c r="P121" s="268">
        <v>117238819.93118276</v>
      </c>
      <c r="Q121" s="268">
        <v>781592.13287455169</v>
      </c>
      <c r="R121" s="268">
        <v>1204788.78974924</v>
      </c>
      <c r="S121" s="268">
        <v>69.655159666469075</v>
      </c>
      <c r="T121" s="269">
        <v>4586962.4859096296</v>
      </c>
      <c r="U121" s="271">
        <v>10914853851174.199</v>
      </c>
      <c r="V121" s="253">
        <v>3</v>
      </c>
      <c r="W121" s="253">
        <v>4</v>
      </c>
      <c r="X121" s="253">
        <v>4</v>
      </c>
      <c r="Y121" s="253">
        <v>4</v>
      </c>
      <c r="Z121" s="253">
        <v>4</v>
      </c>
      <c r="AA121" s="254">
        <v>4</v>
      </c>
      <c r="AB121" s="253">
        <v>4</v>
      </c>
      <c r="AC121" s="253">
        <v>4</v>
      </c>
      <c r="AD121" s="253">
        <v>4</v>
      </c>
      <c r="AE121" s="253">
        <v>4</v>
      </c>
      <c r="AF121" s="255">
        <f t="shared" si="38"/>
        <v>99.597252885098627</v>
      </c>
      <c r="AG121" s="272">
        <f t="shared" si="39"/>
        <v>87.181976261683502</v>
      </c>
      <c r="AH121" s="273">
        <f t="shared" si="43"/>
        <v>77.802400173401523</v>
      </c>
      <c r="AI121" s="274">
        <f t="shared" si="44"/>
        <v>65.387123549986384</v>
      </c>
      <c r="AJ121" s="259" t="str">
        <f>IF(head!$F$48="S460","a0","b")</f>
        <v>b</v>
      </c>
      <c r="AK121" s="259">
        <f t="shared" si="40"/>
        <v>0.34</v>
      </c>
      <c r="AL121" s="260">
        <f>IF(head!F$48="S235",235,IF(head!F$48="S275",275,IF(head!F$48="S355",355,IF(head!F$48="S420",420,460))))^0.5*head!$I$40*1000/(S121*3.1416*210000^0.5)</f>
        <v>0.55032926017308204</v>
      </c>
      <c r="AM121" s="260">
        <f t="shared" si="41"/>
        <v>0.71098712153074983</v>
      </c>
      <c r="AN121" s="260">
        <f t="shared" si="42"/>
        <v>0.86122030267054506</v>
      </c>
      <c r="AO121" s="261">
        <f>IF(head!F$48="S235",235,IF(head!F$48="S275",275,IF(head!F$48="S355",355,IF(head!F$48="S420",420,460))))*AN121*J121/1000</f>
        <v>4890.4292010508543</v>
      </c>
      <c r="AP121" s="262" t="str">
        <f t="shared" si="36"/>
        <v>HEA 700</v>
      </c>
    </row>
    <row r="122" spans="1:42" s="263" customFormat="1">
      <c r="A122" s="264" t="s">
        <v>188</v>
      </c>
      <c r="B122" s="252">
        <f t="shared" si="37"/>
        <v>5241.8773757528543</v>
      </c>
      <c r="C122" s="265">
        <v>690</v>
      </c>
      <c r="D122" s="265">
        <v>300</v>
      </c>
      <c r="E122" s="266">
        <v>14.5</v>
      </c>
      <c r="F122" s="265">
        <v>27</v>
      </c>
      <c r="G122" s="265">
        <v>27</v>
      </c>
      <c r="H122" s="267">
        <v>204.47506480093438</v>
      </c>
      <c r="I122" s="268">
        <v>208.38223164426435</v>
      </c>
      <c r="J122" s="268">
        <v>26047.778955533042</v>
      </c>
      <c r="K122" s="268">
        <v>2.5046460032938489</v>
      </c>
      <c r="L122" s="269">
        <v>2153013562.9481392</v>
      </c>
      <c r="M122" s="268">
        <v>6240619.0230380846</v>
      </c>
      <c r="N122" s="268">
        <v>7031821.676060115</v>
      </c>
      <c r="O122" s="270">
        <v>287.50012242749381</v>
      </c>
      <c r="P122" s="268">
        <v>121787993.16567087</v>
      </c>
      <c r="Q122" s="268">
        <v>811919.95443780581</v>
      </c>
      <c r="R122" s="268">
        <v>1256740.6792270066</v>
      </c>
      <c r="S122" s="268">
        <v>68.378077829573769</v>
      </c>
      <c r="T122" s="269">
        <v>5228965.8848557603</v>
      </c>
      <c r="U122" s="271">
        <v>13222994681546.9</v>
      </c>
      <c r="V122" s="253">
        <v>3</v>
      </c>
      <c r="W122" s="253">
        <v>4</v>
      </c>
      <c r="X122" s="253">
        <v>4</v>
      </c>
      <c r="Y122" s="253">
        <v>4</v>
      </c>
      <c r="Z122" s="253">
        <v>4</v>
      </c>
      <c r="AA122" s="254">
        <v>4</v>
      </c>
      <c r="AB122" s="253">
        <v>4</v>
      </c>
      <c r="AC122" s="253">
        <v>4</v>
      </c>
      <c r="AD122" s="253">
        <v>4</v>
      </c>
      <c r="AE122" s="253">
        <v>4</v>
      </c>
      <c r="AF122" s="255">
        <f t="shared" si="38"/>
        <v>96.155837607866928</v>
      </c>
      <c r="AG122" s="272">
        <f t="shared" si="39"/>
        <v>84.638540854384061</v>
      </c>
      <c r="AH122" s="273">
        <f t="shared" si="43"/>
        <v>76.014158572986901</v>
      </c>
      <c r="AI122" s="274">
        <f t="shared" si="44"/>
        <v>64.496861819504048</v>
      </c>
      <c r="AJ122" s="259" t="str">
        <f>IF(head!$F$48="S460","a0","b")</f>
        <v>b</v>
      </c>
      <c r="AK122" s="259">
        <f t="shared" si="40"/>
        <v>0.34</v>
      </c>
      <c r="AL122" s="260">
        <f>IF(head!F$48="S235",235,IF(head!F$48="S275",275,IF(head!F$48="S355",355,IF(head!F$48="S420",420,460))))^0.5*head!$I$40*1000/(S122*3.1416*210000^0.5)</f>
        <v>0.5606076348333171</v>
      </c>
      <c r="AM122" s="260">
        <f t="shared" si="41"/>
        <v>0.7184437580383668</v>
      </c>
      <c r="AN122" s="260">
        <f t="shared" si="42"/>
        <v>0.8563440749207607</v>
      </c>
      <c r="AO122" s="261">
        <f>IF(head!F$48="S235",235,IF(head!F$48="S275",275,IF(head!F$48="S355",355,IF(head!F$48="S420",420,460))))*AN122*J122/1000</f>
        <v>5241.8773757528543</v>
      </c>
      <c r="AP122" s="262" t="str">
        <f t="shared" si="36"/>
        <v>HEA 800</v>
      </c>
    </row>
    <row r="123" spans="1:42" s="263" customFormat="1">
      <c r="A123" s="264" t="s">
        <v>189</v>
      </c>
      <c r="B123" s="252">
        <f t="shared" si="37"/>
        <v>5700.5961589982235</v>
      </c>
      <c r="C123" s="265">
        <v>790</v>
      </c>
      <c r="D123" s="265">
        <v>300</v>
      </c>
      <c r="E123" s="266">
        <v>15</v>
      </c>
      <c r="F123" s="265">
        <v>28</v>
      </c>
      <c r="G123" s="265">
        <v>30</v>
      </c>
      <c r="H123" s="267">
        <v>224.37314790238813</v>
      </c>
      <c r="I123" s="268">
        <v>228.6605328941535</v>
      </c>
      <c r="J123" s="268">
        <v>28582.566611769187</v>
      </c>
      <c r="K123" s="268">
        <v>2.6984955592153872</v>
      </c>
      <c r="L123" s="269">
        <v>3034426475.0196629</v>
      </c>
      <c r="M123" s="268">
        <v>7682092.3418219313</v>
      </c>
      <c r="N123" s="268">
        <v>8699489.9481662158</v>
      </c>
      <c r="O123" s="270">
        <v>325.8274708226823</v>
      </c>
      <c r="P123" s="268">
        <v>126386686.78544849</v>
      </c>
      <c r="Q123" s="268">
        <v>842577.91190298996</v>
      </c>
      <c r="R123" s="268">
        <v>1312258.7479413445</v>
      </c>
      <c r="S123" s="268">
        <v>66.496693729441802</v>
      </c>
      <c r="T123" s="269">
        <v>6097143.08349868</v>
      </c>
      <c r="U123" s="271">
        <v>18112979965893.801</v>
      </c>
      <c r="V123" s="253">
        <v>4</v>
      </c>
      <c r="W123" s="253">
        <v>4</v>
      </c>
      <c r="X123" s="253">
        <v>4</v>
      </c>
      <c r="Y123" s="253">
        <v>4</v>
      </c>
      <c r="Z123" s="253">
        <v>4</v>
      </c>
      <c r="AA123" s="254">
        <v>4</v>
      </c>
      <c r="AB123" s="253">
        <v>4</v>
      </c>
      <c r="AC123" s="253">
        <v>4</v>
      </c>
      <c r="AD123" s="253">
        <v>4</v>
      </c>
      <c r="AE123" s="253">
        <v>4</v>
      </c>
      <c r="AF123" s="255">
        <f t="shared" si="38"/>
        <v>94.410540378282604</v>
      </c>
      <c r="AG123" s="272">
        <f t="shared" si="39"/>
        <v>83.914632013060029</v>
      </c>
      <c r="AH123" s="273">
        <f t="shared" si="43"/>
        <v>76.270267453950794</v>
      </c>
      <c r="AI123" s="274">
        <f t="shared" si="44"/>
        <v>65.774359088728204</v>
      </c>
      <c r="AJ123" s="259" t="str">
        <f>IF(head!$F$48="S460","a0","b")</f>
        <v>b</v>
      </c>
      <c r="AK123" s="259">
        <f t="shared" si="40"/>
        <v>0.34</v>
      </c>
      <c r="AL123" s="260">
        <f>IF(head!F$48="S235",235,IF(head!F$48="S275",275,IF(head!F$48="S355",355,IF(head!F$48="S420",420,460))))^0.5*head!$I$40*1000/(S123*3.1416*210000^0.5)</f>
        <v>0.57646884884915039</v>
      </c>
      <c r="AM123" s="260">
        <f t="shared" si="41"/>
        <v>0.73015787115108788</v>
      </c>
      <c r="AN123" s="260">
        <f t="shared" si="42"/>
        <v>0.84869411222674029</v>
      </c>
      <c r="AO123" s="261">
        <f>IF(head!F$48="S235",235,IF(head!F$48="S275",275,IF(head!F$48="S355",355,IF(head!F$48="S420",420,460))))*AN123*J123/1000</f>
        <v>5700.5961589982235</v>
      </c>
      <c r="AP123" s="262" t="str">
        <f t="shared" si="36"/>
        <v>HEA 900</v>
      </c>
    </row>
    <row r="124" spans="1:42" s="263" customFormat="1">
      <c r="A124" s="264" t="s">
        <v>190</v>
      </c>
      <c r="B124" s="252">
        <f t="shared" si="37"/>
        <v>6343.9741687637188</v>
      </c>
      <c r="C124" s="265">
        <v>890</v>
      </c>
      <c r="D124" s="265">
        <v>300</v>
      </c>
      <c r="E124" s="266">
        <v>16</v>
      </c>
      <c r="F124" s="265">
        <v>30</v>
      </c>
      <c r="G124" s="265">
        <v>30</v>
      </c>
      <c r="H124" s="267">
        <v>251.61264790238812</v>
      </c>
      <c r="I124" s="268">
        <v>256.4205328941535</v>
      </c>
      <c r="J124" s="268">
        <v>32052.566611769187</v>
      </c>
      <c r="K124" s="268">
        <v>2.8964955592153876</v>
      </c>
      <c r="L124" s="269">
        <v>4220750180.1838021</v>
      </c>
      <c r="M124" s="268">
        <v>9484831.8655815776</v>
      </c>
      <c r="N124" s="268">
        <v>10811038.145531137</v>
      </c>
      <c r="O124" s="270">
        <v>362.88032190735913</v>
      </c>
      <c r="P124" s="268">
        <v>135474720.34170943</v>
      </c>
      <c r="Q124" s="268">
        <v>903164.80227806291</v>
      </c>
      <c r="R124" s="268">
        <v>1414477.5312472291</v>
      </c>
      <c r="S124" s="268">
        <v>65.012628604712319</v>
      </c>
      <c r="T124" s="269">
        <v>7511140.9911836702</v>
      </c>
      <c r="U124" s="271">
        <v>24747928513799.199</v>
      </c>
      <c r="V124" s="253">
        <v>4</v>
      </c>
      <c r="W124" s="253">
        <v>4</v>
      </c>
      <c r="X124" s="253">
        <v>4</v>
      </c>
      <c r="Y124" s="253">
        <v>4</v>
      </c>
      <c r="Z124" s="253">
        <v>4</v>
      </c>
      <c r="AA124" s="254">
        <v>4</v>
      </c>
      <c r="AB124" s="253">
        <v>4</v>
      </c>
      <c r="AC124" s="253">
        <v>4</v>
      </c>
      <c r="AD124" s="253">
        <v>4</v>
      </c>
      <c r="AE124" s="253">
        <v>4</v>
      </c>
      <c r="AF124" s="255">
        <f t="shared" si="38"/>
        <v>90.367039691350058</v>
      </c>
      <c r="AG124" s="272">
        <f t="shared" si="39"/>
        <v>81.007414809084153</v>
      </c>
      <c r="AH124" s="273">
        <f t="shared" si="43"/>
        <v>74.25302406597612</v>
      </c>
      <c r="AI124" s="274">
        <f t="shared" si="44"/>
        <v>64.893399183710216</v>
      </c>
      <c r="AJ124" s="259" t="str">
        <f>IF(head!$F$48="S460","a0","b")</f>
        <v>b</v>
      </c>
      <c r="AK124" s="259">
        <f t="shared" si="40"/>
        <v>0.34</v>
      </c>
      <c r="AL124" s="260">
        <f>IF(head!F$48="S235",235,IF(head!F$48="S275",275,IF(head!F$48="S355",355,IF(head!F$48="S420",420,460))))^0.5*head!$I$40*1000/(S124*3.1416*210000^0.5)</f>
        <v>0.58962809702032737</v>
      </c>
      <c r="AM124" s="260">
        <f t="shared" si="41"/>
        <v>0.74006742289136196</v>
      </c>
      <c r="AN124" s="260">
        <f t="shared" si="42"/>
        <v>0.84223004939592916</v>
      </c>
      <c r="AO124" s="261">
        <f>IF(head!F$48="S235",235,IF(head!F$48="S275",275,IF(head!F$48="S355",355,IF(head!F$48="S420",420,460))))*AN124*J124/1000</f>
        <v>6343.9741687637188</v>
      </c>
      <c r="AP124" s="262" t="str">
        <f t="shared" si="36"/>
        <v>HEA 1000</v>
      </c>
    </row>
    <row r="125" spans="1:42" s="263" customFormat="1">
      <c r="A125" s="264" t="s">
        <v>191</v>
      </c>
      <c r="B125" s="252">
        <f t="shared" si="37"/>
        <v>6809.3651819110764</v>
      </c>
      <c r="C125" s="265">
        <v>990</v>
      </c>
      <c r="D125" s="265">
        <v>300</v>
      </c>
      <c r="E125" s="266">
        <v>16.5</v>
      </c>
      <c r="F125" s="265">
        <v>31</v>
      </c>
      <c r="G125" s="265">
        <v>30</v>
      </c>
      <c r="H125" s="267">
        <v>272.27384790238807</v>
      </c>
      <c r="I125" s="268">
        <v>277.47653289415348</v>
      </c>
      <c r="J125" s="268">
        <v>34684.566611769187</v>
      </c>
      <c r="K125" s="268">
        <v>3.0954955592153874</v>
      </c>
      <c r="L125" s="269">
        <v>5538462368.2140446</v>
      </c>
      <c r="M125" s="268">
        <v>11188812.865078878</v>
      </c>
      <c r="N125" s="268">
        <v>12824377.909507828</v>
      </c>
      <c r="O125" s="270">
        <v>399.60090989080913</v>
      </c>
      <c r="P125" s="268">
        <v>140044531.72607961</v>
      </c>
      <c r="Q125" s="268">
        <v>933630.21150719747</v>
      </c>
      <c r="R125" s="268">
        <v>1469712.6729001715</v>
      </c>
      <c r="S125" s="268">
        <v>63.542594241996589</v>
      </c>
      <c r="T125" s="269">
        <v>8374378.98411394</v>
      </c>
      <c r="U125" s="271">
        <v>31833196212127.801</v>
      </c>
      <c r="V125" s="253">
        <v>4</v>
      </c>
      <c r="W125" s="253">
        <v>4</v>
      </c>
      <c r="X125" s="253">
        <v>4</v>
      </c>
      <c r="Y125" s="253">
        <v>4</v>
      </c>
      <c r="Z125" s="253">
        <v>4</v>
      </c>
      <c r="AA125" s="254">
        <v>4</v>
      </c>
      <c r="AB125" s="253">
        <v>4</v>
      </c>
      <c r="AC125" s="253">
        <v>4</v>
      </c>
      <c r="AD125" s="253">
        <v>4</v>
      </c>
      <c r="AE125" s="253">
        <v>4</v>
      </c>
      <c r="AF125" s="255">
        <f t="shared" si="38"/>
        <v>89.247058896939535</v>
      </c>
      <c r="AG125" s="272">
        <f t="shared" si="39"/>
        <v>80.597678803540774</v>
      </c>
      <c r="AH125" s="273">
        <f t="shared" si="43"/>
        <v>74.384668803229417</v>
      </c>
      <c r="AI125" s="274">
        <f t="shared" si="44"/>
        <v>65.735288709830641</v>
      </c>
      <c r="AJ125" s="259" t="str">
        <f>IF(head!$F$48="S460","a0","b")</f>
        <v>b</v>
      </c>
      <c r="AK125" s="259">
        <f t="shared" si="40"/>
        <v>0.34</v>
      </c>
      <c r="AL125" s="260">
        <f>IF(head!F$48="S235",235,IF(head!F$48="S275",275,IF(head!F$48="S355",355,IF(head!F$48="S420",420,460))))^0.5*head!$I$40*1000/(S125*3.1416*210000^0.5)</f>
        <v>0.60326892447130509</v>
      </c>
      <c r="AM125" s="260">
        <f t="shared" si="41"/>
        <v>0.7505224147765045</v>
      </c>
      <c r="AN125" s="260">
        <f t="shared" si="42"/>
        <v>0.83541542770360788</v>
      </c>
      <c r="AO125" s="261">
        <f>IF(head!F$48="S235",235,IF(head!F$48="S275",275,IF(head!F$48="S355",355,IF(head!F$48="S420",420,460))))*AN125*J125/1000</f>
        <v>6809.3651819110764</v>
      </c>
      <c r="AP125" s="262" t="s">
        <v>137</v>
      </c>
    </row>
    <row r="126" spans="1:42">
      <c r="A126" s="22"/>
      <c r="B126" s="30">
        <v>0</v>
      </c>
      <c r="C126" s="23"/>
      <c r="D126" s="23"/>
      <c r="E126" s="217"/>
      <c r="F126" s="23"/>
      <c r="G126" s="23"/>
      <c r="H126" s="37"/>
      <c r="I126" s="10"/>
      <c r="J126" s="10"/>
      <c r="K126" s="10"/>
      <c r="L126" s="51"/>
      <c r="M126" s="10"/>
      <c r="N126" s="10"/>
      <c r="O126" s="52"/>
      <c r="P126" s="10"/>
      <c r="Q126" s="10"/>
      <c r="R126" s="10"/>
      <c r="S126" s="10"/>
      <c r="T126" s="51"/>
      <c r="U126" s="38"/>
      <c r="V126" s="118"/>
      <c r="W126" s="118"/>
      <c r="X126" s="118"/>
      <c r="Y126" s="118"/>
      <c r="Z126" s="118"/>
      <c r="AA126" s="119"/>
      <c r="AB126" s="118"/>
      <c r="AC126" s="118"/>
      <c r="AD126" s="118"/>
      <c r="AE126" s="118"/>
      <c r="AF126" s="127"/>
      <c r="AG126" s="131"/>
      <c r="AH126" s="132"/>
      <c r="AI126" s="133"/>
      <c r="AJ126" s="59"/>
      <c r="AK126" s="59"/>
      <c r="AL126" s="14"/>
      <c r="AM126" s="14"/>
      <c r="AN126" s="14"/>
      <c r="AO126" s="15"/>
      <c r="AP126" s="44" t="str">
        <f t="shared" ref="AP126:AP149" si="45">A127</f>
        <v>HEAA 100</v>
      </c>
    </row>
    <row r="127" spans="1:42">
      <c r="A127" s="22" t="s">
        <v>873</v>
      </c>
      <c r="B127" s="30">
        <f t="shared" ref="B127:B150" si="46">AO127</f>
        <v>106.51037814661092</v>
      </c>
      <c r="C127" s="23">
        <v>91</v>
      </c>
      <c r="D127" s="23">
        <v>100</v>
      </c>
      <c r="E127" s="217">
        <v>4.2</v>
      </c>
      <c r="F127" s="23">
        <v>5.5</v>
      </c>
      <c r="G127" s="23">
        <v>12</v>
      </c>
      <c r="H127" s="37">
        <v>12.242943664382098</v>
      </c>
      <c r="I127" s="10">
        <v>12.476885263064558</v>
      </c>
      <c r="J127" s="10">
        <v>1559.6106578830697</v>
      </c>
      <c r="K127" s="10">
        <v>0.55299822368615503</v>
      </c>
      <c r="L127" s="51">
        <v>2365076.4061307837</v>
      </c>
      <c r="M127" s="10">
        <v>51979.701233643602</v>
      </c>
      <c r="N127" s="10">
        <v>58358.098420725961</v>
      </c>
      <c r="O127" s="52">
        <v>38.941662690098383</v>
      </c>
      <c r="P127" s="10">
        <v>920611.20524419029</v>
      </c>
      <c r="Q127" s="10">
        <v>18412.224104883804</v>
      </c>
      <c r="R127" s="10">
        <v>28443.710276151283</v>
      </c>
      <c r="S127" s="10">
        <v>24.295734393520604</v>
      </c>
      <c r="T127" s="51">
        <v>21882.314125389301</v>
      </c>
      <c r="U127" s="38">
        <v>1605842256.22962</v>
      </c>
      <c r="V127" s="118">
        <v>1</v>
      </c>
      <c r="W127" s="118">
        <v>1</v>
      </c>
      <c r="X127" s="118">
        <v>1</v>
      </c>
      <c r="Y127" s="118">
        <v>1</v>
      </c>
      <c r="Z127" s="118">
        <v>2</v>
      </c>
      <c r="AA127" s="119">
        <v>1</v>
      </c>
      <c r="AB127" s="118">
        <v>1</v>
      </c>
      <c r="AC127" s="118">
        <v>2</v>
      </c>
      <c r="AD127" s="118">
        <v>3</v>
      </c>
      <c r="AE127" s="118">
        <v>3</v>
      </c>
      <c r="AF127" s="127">
        <f t="shared" ref="AF127:AF150" si="47">K127/J127*1000000</f>
        <v>354.57453492704684</v>
      </c>
      <c r="AG127" s="131">
        <f t="shared" ref="AG127:AG150" si="48">(K127*1000-D127)/J127*1000</f>
        <v>290.45596822288331</v>
      </c>
      <c r="AH127" s="132">
        <f t="shared" ref="AH127:AH150" si="49">2*(C127+D127)/J127*1000</f>
        <v>244.93292480990476</v>
      </c>
      <c r="AI127" s="133">
        <f t="shared" ref="AI127:AI150" si="50">(2*C127+D127)/J127*1000</f>
        <v>180.81435810574121</v>
      </c>
      <c r="AJ127" s="59" t="str">
        <f>IF(head!$F$48="S460","a","c")</f>
        <v>c</v>
      </c>
      <c r="AK127" s="59">
        <f t="shared" ref="AK127:AK150" si="51">IF(AJ127="a0",0.13,IF(AJ127="a",0.21,IF(AJ127="b",0.34,IF(AJ127="c",0.49,0.76))))</f>
        <v>0.49</v>
      </c>
      <c r="AL127" s="14">
        <f>IF(head!F$48="S235",235,IF(head!F$48="S275",275,IF(head!F$48="S355",355,IF(head!F$48="S420",420,460))))^0.5*head!$I$40*1000/(S127*3.1416*210000^0.5)</f>
        <v>1.5777778874924184</v>
      </c>
      <c r="AM127" s="14">
        <f t="shared" ref="AM127:AM150" si="52">0.5*(1+AK127*(AL127-0.2)+AL127^2)</f>
        <v>2.0822471135656619</v>
      </c>
      <c r="AN127" s="14">
        <f t="shared" ref="AN127:AN150" si="53">IF(AL127&lt;=0.2,1,1/(AM127+(AM127^2-AL127^2)^0.5))</f>
        <v>0.29060820365443218</v>
      </c>
      <c r="AO127" s="15">
        <f>IF(head!F$48="S235",235,IF(head!F$48="S275",275,IF(head!F$48="S355",355,IF(head!F$48="S420",420,460))))*AN127*J127/1000</f>
        <v>106.51037814661092</v>
      </c>
      <c r="AP127" s="44" t="str">
        <f t="shared" si="45"/>
        <v>HEAA 120</v>
      </c>
    </row>
    <row r="128" spans="1:42">
      <c r="A128" s="22" t="s">
        <v>874</v>
      </c>
      <c r="B128" s="30">
        <f t="shared" si="46"/>
        <v>167.64836004241917</v>
      </c>
      <c r="C128" s="23">
        <v>109</v>
      </c>
      <c r="D128" s="23">
        <v>120</v>
      </c>
      <c r="E128" s="217">
        <v>4.2</v>
      </c>
      <c r="F128" s="23">
        <v>5.5</v>
      </c>
      <c r="G128" s="23">
        <v>12</v>
      </c>
      <c r="H128" s="37">
        <v>14.563403664382097</v>
      </c>
      <c r="I128" s="10">
        <v>14.841685263064557</v>
      </c>
      <c r="J128" s="10">
        <v>1855.2106578830696</v>
      </c>
      <c r="K128" s="10">
        <v>0.66899822368615502</v>
      </c>
      <c r="L128" s="51">
        <v>4133620.1743257134</v>
      </c>
      <c r="M128" s="10">
        <v>75846.241730747031</v>
      </c>
      <c r="N128" s="10">
        <v>84119.79434167358</v>
      </c>
      <c r="O128" s="52">
        <v>47.202898653642983</v>
      </c>
      <c r="P128" s="10">
        <v>1588055.6705775238</v>
      </c>
      <c r="Q128" s="10">
        <v>26467.594509625396</v>
      </c>
      <c r="R128" s="10">
        <v>40623.090276151292</v>
      </c>
      <c r="S128" s="10">
        <v>29.257434818531163</v>
      </c>
      <c r="T128" s="51">
        <v>24545.453422306698</v>
      </c>
      <c r="U128" s="38">
        <v>4118559215.7061801</v>
      </c>
      <c r="V128" s="118">
        <v>1</v>
      </c>
      <c r="W128" s="118">
        <v>2</v>
      </c>
      <c r="X128" s="118">
        <v>3</v>
      </c>
      <c r="Y128" s="118">
        <v>3</v>
      </c>
      <c r="Z128" s="118">
        <v>3</v>
      </c>
      <c r="AA128" s="119">
        <v>2</v>
      </c>
      <c r="AB128" s="118">
        <v>3</v>
      </c>
      <c r="AC128" s="118">
        <v>3</v>
      </c>
      <c r="AD128" s="118">
        <v>3</v>
      </c>
      <c r="AE128" s="118">
        <v>3</v>
      </c>
      <c r="AF128" s="127">
        <f t="shared" si="47"/>
        <v>360.60499159137578</v>
      </c>
      <c r="AG128" s="131">
        <f t="shared" si="48"/>
        <v>295.92231014487703</v>
      </c>
      <c r="AH128" s="132">
        <f t="shared" si="49"/>
        <v>246.8722341874703</v>
      </c>
      <c r="AI128" s="133">
        <f t="shared" si="50"/>
        <v>182.18955274097155</v>
      </c>
      <c r="AJ128" s="59" t="str">
        <f>IF(head!$F$48="S460","a","c")</f>
        <v>c</v>
      </c>
      <c r="AK128" s="59">
        <f t="shared" si="51"/>
        <v>0.49</v>
      </c>
      <c r="AL128" s="14">
        <f>IF(head!F$48="S235",235,IF(head!F$48="S275",275,IF(head!F$48="S355",355,IF(head!F$48="S420",420,460))))^0.5*head!$I$40*1000/(S128*3.1416*210000^0.5)</f>
        <v>1.3102061996975272</v>
      </c>
      <c r="AM128" s="14">
        <f t="shared" si="52"/>
        <v>1.6303206617888124</v>
      </c>
      <c r="AN128" s="14">
        <f t="shared" si="53"/>
        <v>0.38453707332098336</v>
      </c>
      <c r="AO128" s="15">
        <f>IF(head!F$48="S235",235,IF(head!F$48="S275",275,IF(head!F$48="S355",355,IF(head!F$48="S420",420,460))))*AN128*J128/1000</f>
        <v>167.64836004241917</v>
      </c>
      <c r="AP128" s="44" t="str">
        <f t="shared" si="45"/>
        <v>HEAA 140</v>
      </c>
    </row>
    <row r="129" spans="1:42">
      <c r="A129" s="22" t="s">
        <v>875</v>
      </c>
      <c r="B129" s="30">
        <f t="shared" si="46"/>
        <v>259.28188253820099</v>
      </c>
      <c r="C129" s="23">
        <v>128</v>
      </c>
      <c r="D129" s="23">
        <v>140</v>
      </c>
      <c r="E129" s="217">
        <v>4.3</v>
      </c>
      <c r="F129" s="23">
        <v>6</v>
      </c>
      <c r="G129" s="23">
        <v>12</v>
      </c>
      <c r="H129" s="37">
        <v>18.0739236643821</v>
      </c>
      <c r="I129" s="10">
        <v>18.419285263064559</v>
      </c>
      <c r="J129" s="10">
        <v>2302.4106578830701</v>
      </c>
      <c r="K129" s="10">
        <v>0.78679822368615493</v>
      </c>
      <c r="L129" s="51">
        <v>7194547.2024310334</v>
      </c>
      <c r="M129" s="10">
        <v>112414.8000379849</v>
      </c>
      <c r="N129" s="10">
        <v>123783.29026262122</v>
      </c>
      <c r="O129" s="52">
        <v>55.899811018984899</v>
      </c>
      <c r="P129" s="10">
        <v>2748278.5862984504</v>
      </c>
      <c r="Q129" s="10">
        <v>39261.122661406436</v>
      </c>
      <c r="R129" s="10">
        <v>59933.300809045439</v>
      </c>
      <c r="S129" s="10">
        <v>34.549278593895572</v>
      </c>
      <c r="T129" s="51">
        <v>33021.306516591801</v>
      </c>
      <c r="U129" s="38">
        <v>9991708317.5792408</v>
      </c>
      <c r="V129" s="118">
        <v>2</v>
      </c>
      <c r="W129" s="118">
        <v>3</v>
      </c>
      <c r="X129" s="118">
        <v>3</v>
      </c>
      <c r="Y129" s="118">
        <v>3</v>
      </c>
      <c r="Z129" s="118">
        <v>3</v>
      </c>
      <c r="AA129" s="119">
        <v>3</v>
      </c>
      <c r="AB129" s="118">
        <v>3</v>
      </c>
      <c r="AC129" s="118">
        <v>3</v>
      </c>
      <c r="AD129" s="118">
        <v>4</v>
      </c>
      <c r="AE129" s="118">
        <v>4</v>
      </c>
      <c r="AF129" s="127">
        <f t="shared" si="47"/>
        <v>341.72801493612315</v>
      </c>
      <c r="AG129" s="131">
        <f t="shared" si="48"/>
        <v>280.92218105038114</v>
      </c>
      <c r="AH129" s="132">
        <f t="shared" si="49"/>
        <v>232.79947830541238</v>
      </c>
      <c r="AI129" s="133">
        <f t="shared" si="50"/>
        <v>171.99364441967032</v>
      </c>
      <c r="AJ129" s="59" t="str">
        <f>IF(head!$F$48="S460","a","c")</f>
        <v>c</v>
      </c>
      <c r="AK129" s="59">
        <f t="shared" si="51"/>
        <v>0.49</v>
      </c>
      <c r="AL129" s="14">
        <f>IF(head!F$48="S235",235,IF(head!F$48="S275",275,IF(head!F$48="S355",355,IF(head!F$48="S420",420,460))))^0.5*head!$I$40*1000/(S129*3.1416*210000^0.5)</f>
        <v>1.1095245413679591</v>
      </c>
      <c r="AM129" s="14">
        <f t="shared" si="52"/>
        <v>1.33835586658404</v>
      </c>
      <c r="AN129" s="14">
        <f t="shared" si="53"/>
        <v>0.47920519997569383</v>
      </c>
      <c r="AO129" s="15">
        <f>IF(head!F$48="S235",235,IF(head!F$48="S275",275,IF(head!F$48="S355",355,IF(head!F$48="S420",420,460))))*AN129*J129/1000</f>
        <v>259.28188253820099</v>
      </c>
      <c r="AP129" s="44" t="str">
        <f t="shared" si="45"/>
        <v>HEAA 160</v>
      </c>
    </row>
    <row r="130" spans="1:42">
      <c r="A130" s="22" t="s">
        <v>876</v>
      </c>
      <c r="B130" s="30">
        <f t="shared" si="46"/>
        <v>399.75627295347363</v>
      </c>
      <c r="C130" s="23">
        <v>148</v>
      </c>
      <c r="D130" s="23">
        <v>160</v>
      </c>
      <c r="E130" s="217">
        <v>4.5</v>
      </c>
      <c r="F130" s="23">
        <v>7</v>
      </c>
      <c r="G130" s="23">
        <v>15</v>
      </c>
      <c r="H130" s="37">
        <v>23.83371197559703</v>
      </c>
      <c r="I130" s="10">
        <v>24.289133223538371</v>
      </c>
      <c r="J130" s="10">
        <v>3036.1416529422968</v>
      </c>
      <c r="K130" s="10">
        <v>0.90124777960769387</v>
      </c>
      <c r="L130" s="51">
        <v>12828789.914200641</v>
      </c>
      <c r="M130" s="10">
        <v>173362.02586757622</v>
      </c>
      <c r="N130" s="10">
        <v>190413.86595299942</v>
      </c>
      <c r="O130" s="52">
        <v>65.00276516769128</v>
      </c>
      <c r="P130" s="10">
        <v>4787270.1602483122</v>
      </c>
      <c r="Q130" s="10">
        <v>59840.877003103902</v>
      </c>
      <c r="R130" s="10">
        <v>91360.06851325462</v>
      </c>
      <c r="S130" s="10">
        <v>39.708451688593016</v>
      </c>
      <c r="T130" s="51">
        <v>60639.413204904195</v>
      </c>
      <c r="U130" s="38">
        <v>23191525200.7686</v>
      </c>
      <c r="V130" s="118">
        <v>1</v>
      </c>
      <c r="W130" s="118">
        <v>2</v>
      </c>
      <c r="X130" s="118">
        <v>3</v>
      </c>
      <c r="Y130" s="118">
        <v>3</v>
      </c>
      <c r="Z130" s="118">
        <v>3</v>
      </c>
      <c r="AA130" s="119">
        <v>3</v>
      </c>
      <c r="AB130" s="118">
        <v>3</v>
      </c>
      <c r="AC130" s="118">
        <v>3</v>
      </c>
      <c r="AD130" s="118">
        <v>4</v>
      </c>
      <c r="AE130" s="118">
        <v>4</v>
      </c>
      <c r="AF130" s="127">
        <f t="shared" si="47"/>
        <v>296.83983246773187</v>
      </c>
      <c r="AG130" s="131">
        <f t="shared" si="48"/>
        <v>244.14136899355714</v>
      </c>
      <c r="AH130" s="132">
        <f t="shared" si="49"/>
        <v>202.88908437557257</v>
      </c>
      <c r="AI130" s="133">
        <f t="shared" si="50"/>
        <v>150.19062090139786</v>
      </c>
      <c r="AJ130" s="59" t="str">
        <f>IF(head!$F$48="S460","a","c")</f>
        <v>c</v>
      </c>
      <c r="AK130" s="59">
        <f t="shared" si="51"/>
        <v>0.49</v>
      </c>
      <c r="AL130" s="14">
        <f>IF(head!F$48="S235",235,IF(head!F$48="S275",275,IF(head!F$48="S355",355,IF(head!F$48="S420",420,460))))^0.5*head!$I$40*1000/(S130*3.1416*210000^0.5)</f>
        <v>0.96536809813457836</v>
      </c>
      <c r="AM130" s="14">
        <f t="shared" si="52"/>
        <v>1.1534829664909581</v>
      </c>
      <c r="AN130" s="14">
        <f t="shared" si="53"/>
        <v>0.56028035502156481</v>
      </c>
      <c r="AO130" s="15">
        <f>IF(head!F$48="S235",235,IF(head!F$48="S275",275,IF(head!F$48="S355",355,IF(head!F$48="S420",420,460))))*AN130*J130/1000</f>
        <v>399.75627295347363</v>
      </c>
      <c r="AP130" s="44" t="str">
        <f t="shared" si="45"/>
        <v>HEAA 180</v>
      </c>
    </row>
    <row r="131" spans="1:42">
      <c r="A131" s="22" t="s">
        <v>877</v>
      </c>
      <c r="B131" s="30">
        <f t="shared" si="46"/>
        <v>537.51564960342535</v>
      </c>
      <c r="C131" s="23">
        <v>167</v>
      </c>
      <c r="D131" s="23">
        <v>180</v>
      </c>
      <c r="E131" s="217">
        <v>5</v>
      </c>
      <c r="F131" s="23">
        <v>7.5</v>
      </c>
      <c r="G131" s="23">
        <v>15</v>
      </c>
      <c r="H131" s="37">
        <v>28.677161975597031</v>
      </c>
      <c r="I131" s="10">
        <v>29.225133223538371</v>
      </c>
      <c r="J131" s="10">
        <v>3653.1416529422968</v>
      </c>
      <c r="K131" s="10">
        <v>1.0182477796076939</v>
      </c>
      <c r="L131" s="51">
        <v>19668997.641909622</v>
      </c>
      <c r="M131" s="10">
        <v>235556.85798694158</v>
      </c>
      <c r="N131" s="10">
        <v>258236.64082948005</v>
      </c>
      <c r="O131" s="52">
        <v>73.376646217765213</v>
      </c>
      <c r="P131" s="10">
        <v>7299722.1825249149</v>
      </c>
      <c r="Q131" s="10">
        <v>81108.024250276838</v>
      </c>
      <c r="R131" s="10">
        <v>123579.97892649019</v>
      </c>
      <c r="S131" s="10">
        <v>44.701274901737634</v>
      </c>
      <c r="T131" s="51">
        <v>79790.5050540503</v>
      </c>
      <c r="U131" s="38">
        <v>45469117400.669296</v>
      </c>
      <c r="V131" s="118">
        <v>2</v>
      </c>
      <c r="W131" s="118">
        <v>3</v>
      </c>
      <c r="X131" s="118">
        <v>3</v>
      </c>
      <c r="Y131" s="118">
        <v>3</v>
      </c>
      <c r="Z131" s="118">
        <v>3</v>
      </c>
      <c r="AA131" s="119">
        <v>3</v>
      </c>
      <c r="AB131" s="118">
        <v>3</v>
      </c>
      <c r="AC131" s="118">
        <v>3</v>
      </c>
      <c r="AD131" s="118">
        <v>4</v>
      </c>
      <c r="AE131" s="118">
        <v>4</v>
      </c>
      <c r="AF131" s="127">
        <f t="shared" si="47"/>
        <v>278.732082230532</v>
      </c>
      <c r="AG131" s="131">
        <f t="shared" si="48"/>
        <v>229.45942403644713</v>
      </c>
      <c r="AH131" s="132">
        <f t="shared" si="49"/>
        <v>189.97347103719389</v>
      </c>
      <c r="AI131" s="133">
        <f t="shared" si="50"/>
        <v>140.70081284310902</v>
      </c>
      <c r="AJ131" s="59" t="str">
        <f>IF(head!$F$48="S460","a","c")</f>
        <v>c</v>
      </c>
      <c r="AK131" s="59">
        <f t="shared" si="51"/>
        <v>0.49</v>
      </c>
      <c r="AL131" s="14">
        <f>IF(head!F$48="S235",235,IF(head!F$48="S275",275,IF(head!F$48="S355",355,IF(head!F$48="S420",420,460))))^0.5*head!$I$40*1000/(S131*3.1416*210000^0.5)</f>
        <v>0.85754315890877952</v>
      </c>
      <c r="AM131" s="14">
        <f t="shared" si="52"/>
        <v>1.0287882086282751</v>
      </c>
      <c r="AN131" s="14">
        <f t="shared" si="53"/>
        <v>0.62611879141562798</v>
      </c>
      <c r="AO131" s="15">
        <f>IF(head!F$48="S235",235,IF(head!F$48="S275",275,IF(head!F$48="S355",355,IF(head!F$48="S420",420,460))))*AN131*J131/1000</f>
        <v>537.51564960342535</v>
      </c>
      <c r="AP131" s="44" t="str">
        <f t="shared" si="45"/>
        <v>HEAA 200</v>
      </c>
    </row>
    <row r="132" spans="1:42">
      <c r="A132" s="22" t="s">
        <v>878</v>
      </c>
      <c r="B132" s="30">
        <f t="shared" si="46"/>
        <v>700.36033623307617</v>
      </c>
      <c r="C132" s="23">
        <v>186</v>
      </c>
      <c r="D132" s="23">
        <v>200</v>
      </c>
      <c r="E132" s="217">
        <v>5.5</v>
      </c>
      <c r="F132" s="23">
        <v>8</v>
      </c>
      <c r="G132" s="23">
        <v>18</v>
      </c>
      <c r="H132" s="37">
        <v>34.643023244859727</v>
      </c>
      <c r="I132" s="10">
        <v>35.304991841895259</v>
      </c>
      <c r="J132" s="10">
        <v>4413.1239802369073</v>
      </c>
      <c r="K132" s="10">
        <v>1.1300973355292325</v>
      </c>
      <c r="L132" s="51">
        <v>29443068.923016001</v>
      </c>
      <c r="M132" s="10">
        <v>316592.13895716128</v>
      </c>
      <c r="N132" s="10">
        <v>347059.80667587277</v>
      </c>
      <c r="O132" s="52">
        <v>81.680516169921077</v>
      </c>
      <c r="P132" s="10">
        <v>10684941.444473278</v>
      </c>
      <c r="Q132" s="10">
        <v>106849.41444473276</v>
      </c>
      <c r="R132" s="10">
        <v>163168.69758991583</v>
      </c>
      <c r="S132" s="10">
        <v>49.205427461962287</v>
      </c>
      <c r="T132" s="51">
        <v>117524.700862873</v>
      </c>
      <c r="U132" s="38">
        <v>82643082699.156204</v>
      </c>
      <c r="V132" s="118">
        <v>2</v>
      </c>
      <c r="W132" s="118">
        <v>3</v>
      </c>
      <c r="X132" s="118">
        <v>3</v>
      </c>
      <c r="Y132" s="118">
        <v>3</v>
      </c>
      <c r="Z132" s="118">
        <v>3</v>
      </c>
      <c r="AA132" s="119">
        <v>3</v>
      </c>
      <c r="AB132" s="118">
        <v>3</v>
      </c>
      <c r="AC132" s="118">
        <v>4</v>
      </c>
      <c r="AD132" s="118">
        <v>4</v>
      </c>
      <c r="AE132" s="118">
        <v>4</v>
      </c>
      <c r="AF132" s="127">
        <f t="shared" si="47"/>
        <v>256.07649832411147</v>
      </c>
      <c r="AG132" s="131">
        <f t="shared" si="48"/>
        <v>210.75712798789368</v>
      </c>
      <c r="AH132" s="132">
        <f t="shared" si="49"/>
        <v>174.93276949780076</v>
      </c>
      <c r="AI132" s="133">
        <f t="shared" si="50"/>
        <v>129.61339916158295</v>
      </c>
      <c r="AJ132" s="59" t="str">
        <f>IF(head!$F$48="S460","a","c")</f>
        <v>c</v>
      </c>
      <c r="AK132" s="59">
        <f t="shared" si="51"/>
        <v>0.49</v>
      </c>
      <c r="AL132" s="14">
        <f>IF(head!F$48="S235",235,IF(head!F$48="S275",275,IF(head!F$48="S355",355,IF(head!F$48="S420",420,460))))^0.5*head!$I$40*1000/(S132*3.1416*210000^0.5)</f>
        <v>0.77904561475700906</v>
      </c>
      <c r="AM132" s="14">
        <f t="shared" si="52"/>
        <v>0.94532221055153032</v>
      </c>
      <c r="AN132" s="14">
        <f t="shared" si="53"/>
        <v>0.67531679673499601</v>
      </c>
      <c r="AO132" s="15">
        <f>IF(head!F$48="S235",235,IF(head!F$48="S275",275,IF(head!F$48="S355",355,IF(head!F$48="S420",420,460))))*AN132*J132/1000</f>
        <v>700.36033623307617</v>
      </c>
      <c r="AP132" s="44" t="str">
        <f t="shared" si="45"/>
        <v>HEAA 220</v>
      </c>
    </row>
    <row r="133" spans="1:42">
      <c r="A133" s="22" t="s">
        <v>879</v>
      </c>
      <c r="B133" s="30">
        <f t="shared" si="46"/>
        <v>870.73641998790686</v>
      </c>
      <c r="C133" s="23">
        <v>205</v>
      </c>
      <c r="D133" s="23">
        <v>220</v>
      </c>
      <c r="E133" s="217">
        <v>6</v>
      </c>
      <c r="F133" s="23">
        <v>8.5</v>
      </c>
      <c r="G133" s="23">
        <v>18</v>
      </c>
      <c r="H133" s="37">
        <v>40.397073244859726</v>
      </c>
      <c r="I133" s="10">
        <v>41.168991841895263</v>
      </c>
      <c r="J133" s="10">
        <v>5146.1239802369073</v>
      </c>
      <c r="K133" s="10">
        <v>1.2470973355292325</v>
      </c>
      <c r="L133" s="51">
        <v>41702247.818914227</v>
      </c>
      <c r="M133" s="10">
        <v>406851.19823330955</v>
      </c>
      <c r="N133" s="10">
        <v>445496.42249800498</v>
      </c>
      <c r="O133" s="52">
        <v>90.020124633696398</v>
      </c>
      <c r="P133" s="10">
        <v>15104927.384350332</v>
      </c>
      <c r="Q133" s="10">
        <v>137317.52167591211</v>
      </c>
      <c r="R133" s="10">
        <v>209344.60358497506</v>
      </c>
      <c r="S133" s="10">
        <v>54.177529637661898</v>
      </c>
      <c r="T133" s="51">
        <v>148246.14217082801</v>
      </c>
      <c r="U133" s="38">
        <v>142896833402.396</v>
      </c>
      <c r="V133" s="118">
        <v>3</v>
      </c>
      <c r="W133" s="118">
        <v>3</v>
      </c>
      <c r="X133" s="118">
        <v>3</v>
      </c>
      <c r="Y133" s="118">
        <v>3</v>
      </c>
      <c r="Z133" s="118">
        <v>4</v>
      </c>
      <c r="AA133" s="119">
        <v>3</v>
      </c>
      <c r="AB133" s="118">
        <v>3</v>
      </c>
      <c r="AC133" s="118">
        <v>4</v>
      </c>
      <c r="AD133" s="118">
        <v>4</v>
      </c>
      <c r="AE133" s="118">
        <v>4</v>
      </c>
      <c r="AF133" s="127">
        <f t="shared" si="47"/>
        <v>242.33721152435604</v>
      </c>
      <c r="AG133" s="131">
        <f t="shared" si="48"/>
        <v>199.58658972727451</v>
      </c>
      <c r="AH133" s="132">
        <f t="shared" si="49"/>
        <v>165.17285694326964</v>
      </c>
      <c r="AI133" s="133">
        <f t="shared" si="50"/>
        <v>122.42223514618809</v>
      </c>
      <c r="AJ133" s="59" t="str">
        <f>IF(head!$F$48="S460","a","c")</f>
        <v>c</v>
      </c>
      <c r="AK133" s="59">
        <f t="shared" si="51"/>
        <v>0.49</v>
      </c>
      <c r="AL133" s="14">
        <f>IF(head!F$48="S235",235,IF(head!F$48="S275",275,IF(head!F$48="S355",355,IF(head!F$48="S420",420,460))))^0.5*head!$I$40*1000/(S133*3.1416*210000^0.5)</f>
        <v>0.70754928736798994</v>
      </c>
      <c r="AM133" s="14">
        <f t="shared" si="52"/>
        <v>0.87466257243263279</v>
      </c>
      <c r="AN133" s="14">
        <f t="shared" si="53"/>
        <v>0.72001012332394132</v>
      </c>
      <c r="AO133" s="15">
        <f>IF(head!F$48="S235",235,IF(head!F$48="S275",275,IF(head!F$48="S355",355,IF(head!F$48="S420",420,460))))*AN133*J133/1000</f>
        <v>870.73641998790686</v>
      </c>
      <c r="AP133" s="44" t="str">
        <f t="shared" si="45"/>
        <v>HEAA 240</v>
      </c>
    </row>
    <row r="134" spans="1:42">
      <c r="A134" s="22" t="s">
        <v>880</v>
      </c>
      <c r="B134" s="30">
        <f t="shared" si="46"/>
        <v>1068.668530775162</v>
      </c>
      <c r="C134" s="23">
        <v>224</v>
      </c>
      <c r="D134" s="23">
        <v>240</v>
      </c>
      <c r="E134" s="217">
        <v>6.5</v>
      </c>
      <c r="F134" s="23">
        <v>9</v>
      </c>
      <c r="G134" s="23">
        <v>21</v>
      </c>
      <c r="H134" s="37">
        <v>47.394827472170171</v>
      </c>
      <c r="I134" s="10">
        <v>48.300461118135203</v>
      </c>
      <c r="J134" s="10">
        <v>6037.557639766901</v>
      </c>
      <c r="K134" s="10">
        <v>1.3589468914507714</v>
      </c>
      <c r="L134" s="51">
        <v>58351830.882910274</v>
      </c>
      <c r="M134" s="10">
        <v>520998.49002598453</v>
      </c>
      <c r="N134" s="10">
        <v>570574.22646088596</v>
      </c>
      <c r="O134" s="52">
        <v>98.309751579372829</v>
      </c>
      <c r="P134" s="10">
        <v>20770453.927653056</v>
      </c>
      <c r="Q134" s="10">
        <v>173087.11606377547</v>
      </c>
      <c r="R134" s="10">
        <v>264381.89776434732</v>
      </c>
      <c r="S134" s="10">
        <v>58.653286119780603</v>
      </c>
      <c r="T134" s="51">
        <v>207136.41359521099</v>
      </c>
      <c r="U134" s="38">
        <v>234651718523.37</v>
      </c>
      <c r="V134" s="118">
        <v>3</v>
      </c>
      <c r="W134" s="118">
        <v>3</v>
      </c>
      <c r="X134" s="118">
        <v>3</v>
      </c>
      <c r="Y134" s="118">
        <v>4</v>
      </c>
      <c r="Z134" s="118">
        <v>4</v>
      </c>
      <c r="AA134" s="119">
        <v>3</v>
      </c>
      <c r="AB134" s="118">
        <v>3</v>
      </c>
      <c r="AC134" s="118">
        <v>4</v>
      </c>
      <c r="AD134" s="118">
        <v>4</v>
      </c>
      <c r="AE134" s="118">
        <v>4</v>
      </c>
      <c r="AF134" s="127">
        <f t="shared" si="47"/>
        <v>225.08222240396498</v>
      </c>
      <c r="AG134" s="131">
        <f t="shared" si="48"/>
        <v>185.33104911176829</v>
      </c>
      <c r="AH134" s="132">
        <f t="shared" si="49"/>
        <v>153.70453672982711</v>
      </c>
      <c r="AI134" s="133">
        <f t="shared" si="50"/>
        <v>113.95336343763044</v>
      </c>
      <c r="AJ134" s="59" t="str">
        <f>IF(head!$F$48="S460","a","c")</f>
        <v>c</v>
      </c>
      <c r="AK134" s="59">
        <f t="shared" si="51"/>
        <v>0.49</v>
      </c>
      <c r="AL134" s="14">
        <f>IF(head!F$48="S235",235,IF(head!F$48="S275",275,IF(head!F$48="S355",355,IF(head!F$48="S420",420,460))))^0.5*head!$I$40*1000/(S134*3.1416*210000^0.5)</f>
        <v>0.6535571154223544</v>
      </c>
      <c r="AM134" s="14">
        <f t="shared" si="52"/>
        <v>0.82468994483807123</v>
      </c>
      <c r="AN134" s="14">
        <f t="shared" si="53"/>
        <v>0.75320616948157215</v>
      </c>
      <c r="AO134" s="15">
        <f>IF(head!F$48="S235",235,IF(head!F$48="S275",275,IF(head!F$48="S355",355,IF(head!F$48="S420",420,460))))*AN134*J134/1000</f>
        <v>1068.668530775162</v>
      </c>
      <c r="AP134" s="44" t="str">
        <f t="shared" si="45"/>
        <v>HEAA 260</v>
      </c>
    </row>
    <row r="135" spans="1:42">
      <c r="A135" s="22" t="s">
        <v>881</v>
      </c>
      <c r="B135" s="30">
        <f t="shared" si="46"/>
        <v>1270.1370704411406</v>
      </c>
      <c r="C135" s="23">
        <v>244</v>
      </c>
      <c r="D135" s="23">
        <v>260</v>
      </c>
      <c r="E135" s="217">
        <v>6.5</v>
      </c>
      <c r="F135" s="23">
        <v>9.5</v>
      </c>
      <c r="G135" s="23">
        <v>24</v>
      </c>
      <c r="H135" s="37">
        <v>54.14099965752839</v>
      </c>
      <c r="I135" s="10">
        <v>55.175541052258232</v>
      </c>
      <c r="J135" s="10">
        <v>6896.9426315322789</v>
      </c>
      <c r="K135" s="10">
        <v>1.47379644737231</v>
      </c>
      <c r="L135" s="51">
        <v>79805655.581425995</v>
      </c>
      <c r="M135" s="10">
        <v>654144.71788054099</v>
      </c>
      <c r="N135" s="10">
        <v>714454.79789060669</v>
      </c>
      <c r="O135" s="52">
        <v>107.56934594729421</v>
      </c>
      <c r="P135" s="10">
        <v>27880490.1809345</v>
      </c>
      <c r="Q135" s="10">
        <v>214465.30908411153</v>
      </c>
      <c r="R135" s="10">
        <v>327734.12420925457</v>
      </c>
      <c r="S135" s="10">
        <v>63.580200882591221</v>
      </c>
      <c r="T135" s="51">
        <v>273889.38004630298</v>
      </c>
      <c r="U135" s="38">
        <v>374187682761.112</v>
      </c>
      <c r="V135" s="118">
        <v>3</v>
      </c>
      <c r="W135" s="118">
        <v>3</v>
      </c>
      <c r="X135" s="118">
        <v>3</v>
      </c>
      <c r="Y135" s="118">
        <v>4</v>
      </c>
      <c r="Z135" s="118">
        <v>4</v>
      </c>
      <c r="AA135" s="119">
        <v>3</v>
      </c>
      <c r="AB135" s="118">
        <v>3</v>
      </c>
      <c r="AC135" s="118">
        <v>4</v>
      </c>
      <c r="AD135" s="118">
        <v>4</v>
      </c>
      <c r="AE135" s="118">
        <v>4</v>
      </c>
      <c r="AF135" s="127">
        <f t="shared" si="47"/>
        <v>213.688372676065</v>
      </c>
      <c r="AG135" s="131">
        <f t="shared" si="48"/>
        <v>175.99050945022049</v>
      </c>
      <c r="AH135" s="132">
        <f t="shared" si="49"/>
        <v>146.15171589096641</v>
      </c>
      <c r="AI135" s="133">
        <f t="shared" si="50"/>
        <v>108.45385266512191</v>
      </c>
      <c r="AJ135" s="59" t="str">
        <f>IF(head!$F$48="S460","a","c")</f>
        <v>c</v>
      </c>
      <c r="AK135" s="59">
        <f t="shared" si="51"/>
        <v>0.49</v>
      </c>
      <c r="AL135" s="14">
        <f>IF(head!F$48="S235",235,IF(head!F$48="S275",275,IF(head!F$48="S355",355,IF(head!F$48="S420",420,460))))^0.5*head!$I$40*1000/(S135*3.1416*210000^0.5)</f>
        <v>0.60291210084839153</v>
      </c>
      <c r="AM135" s="14">
        <f t="shared" si="52"/>
        <v>0.78046496538256638</v>
      </c>
      <c r="AN135" s="14">
        <f t="shared" si="53"/>
        <v>0.78365717773428734</v>
      </c>
      <c r="AO135" s="15">
        <f>IF(head!F$48="S235",235,IF(head!F$48="S275",275,IF(head!F$48="S355",355,IF(head!F$48="S420",420,460))))*AN135*J135/1000</f>
        <v>1270.1370704411406</v>
      </c>
      <c r="AP135" s="44" t="str">
        <f t="shared" si="45"/>
        <v>HEAA 280</v>
      </c>
    </row>
    <row r="136" spans="1:42">
      <c r="A136" s="22" t="s">
        <v>882</v>
      </c>
      <c r="B136" s="30">
        <f t="shared" si="46"/>
        <v>1483.7237954628658</v>
      </c>
      <c r="C136" s="23">
        <v>264</v>
      </c>
      <c r="D136" s="23">
        <v>280</v>
      </c>
      <c r="E136" s="217">
        <v>7</v>
      </c>
      <c r="F136" s="23">
        <v>10</v>
      </c>
      <c r="G136" s="23">
        <v>24</v>
      </c>
      <c r="H136" s="37">
        <v>61.249174657528393</v>
      </c>
      <c r="I136" s="10">
        <v>62.419541052258232</v>
      </c>
      <c r="J136" s="10">
        <v>7802.4426315322789</v>
      </c>
      <c r="K136" s="10">
        <v>1.59279644737231</v>
      </c>
      <c r="L136" s="51">
        <v>105579778.77217665</v>
      </c>
      <c r="M136" s="10">
        <v>799846.8088801261</v>
      </c>
      <c r="N136" s="10">
        <v>873059.37789016333</v>
      </c>
      <c r="O136" s="52">
        <v>116.32554120309398</v>
      </c>
      <c r="P136" s="10">
        <v>36642474.979036935</v>
      </c>
      <c r="Q136" s="10">
        <v>261731.96413597811</v>
      </c>
      <c r="R136" s="10">
        <v>399370.17236713762</v>
      </c>
      <c r="S136" s="10">
        <v>68.529428164258476</v>
      </c>
      <c r="T136" s="51">
        <v>329363.822775707</v>
      </c>
      <c r="U136" s="38">
        <v>578700434568.40906</v>
      </c>
      <c r="V136" s="118">
        <v>3</v>
      </c>
      <c r="W136" s="118">
        <v>3</v>
      </c>
      <c r="X136" s="118">
        <v>3</v>
      </c>
      <c r="Y136" s="118">
        <v>4</v>
      </c>
      <c r="Z136" s="118">
        <v>4</v>
      </c>
      <c r="AA136" s="119">
        <v>3</v>
      </c>
      <c r="AB136" s="118">
        <v>4</v>
      </c>
      <c r="AC136" s="118">
        <v>4</v>
      </c>
      <c r="AD136" s="118">
        <v>4</v>
      </c>
      <c r="AE136" s="118">
        <v>4</v>
      </c>
      <c r="AF136" s="127">
        <f t="shared" si="47"/>
        <v>204.14074445549744</v>
      </c>
      <c r="AG136" s="131">
        <f t="shared" si="48"/>
        <v>168.25454660401613</v>
      </c>
      <c r="AH136" s="132">
        <f t="shared" si="49"/>
        <v>139.44351165147032</v>
      </c>
      <c r="AI136" s="133">
        <f t="shared" si="50"/>
        <v>103.55731379998898</v>
      </c>
      <c r="AJ136" s="59" t="str">
        <f>IF(head!$F$48="S460","a","c")</f>
        <v>c</v>
      </c>
      <c r="AK136" s="59">
        <f t="shared" si="51"/>
        <v>0.49</v>
      </c>
      <c r="AL136" s="14">
        <f>IF(head!F$48="S235",235,IF(head!F$48="S275",275,IF(head!F$48="S355",355,IF(head!F$48="S420",420,460))))^0.5*head!$I$40*1000/(S136*3.1416*210000^0.5)</f>
        <v>0.55936950757278536</v>
      </c>
      <c r="AM136" s="14">
        <f t="shared" si="52"/>
        <v>0.74449265235644257</v>
      </c>
      <c r="AN136" s="14">
        <f t="shared" si="53"/>
        <v>0.80919765472539851</v>
      </c>
      <c r="AO136" s="15">
        <f>IF(head!F$48="S235",235,IF(head!F$48="S275",275,IF(head!F$48="S355",355,IF(head!F$48="S420",420,460))))*AN136*J136/1000</f>
        <v>1483.7237954628658</v>
      </c>
      <c r="AP136" s="44" t="str">
        <f t="shared" si="45"/>
        <v>HEAA 300</v>
      </c>
    </row>
    <row r="137" spans="1:42">
      <c r="A137" s="22" t="s">
        <v>883</v>
      </c>
      <c r="B137" s="30">
        <f t="shared" si="46"/>
        <v>1731.4408149975727</v>
      </c>
      <c r="C137" s="23">
        <v>283</v>
      </c>
      <c r="D137" s="23">
        <v>300</v>
      </c>
      <c r="E137" s="217">
        <v>7.5</v>
      </c>
      <c r="F137" s="23">
        <v>10.5</v>
      </c>
      <c r="G137" s="23">
        <v>27</v>
      </c>
      <c r="H137" s="37">
        <v>69.792614800934359</v>
      </c>
      <c r="I137" s="10">
        <v>71.126231644264323</v>
      </c>
      <c r="J137" s="10">
        <v>8890.7789555330401</v>
      </c>
      <c r="K137" s="10">
        <v>1.7046460032938489</v>
      </c>
      <c r="L137" s="51">
        <v>138040926.39769128</v>
      </c>
      <c r="M137" s="10">
        <v>975554.25016036246</v>
      </c>
      <c r="N137" s="10">
        <v>1065285.5113754363</v>
      </c>
      <c r="O137" s="52">
        <v>124.60458588348402</v>
      </c>
      <c r="P137" s="10">
        <v>47335116.26578711</v>
      </c>
      <c r="Q137" s="10">
        <v>315567.44177191408</v>
      </c>
      <c r="R137" s="10">
        <v>482305.077882641</v>
      </c>
      <c r="S137" s="10">
        <v>72.966214852609014</v>
      </c>
      <c r="T137" s="51">
        <v>435358.03574014897</v>
      </c>
      <c r="U137" s="38">
        <v>858765050608.39099</v>
      </c>
      <c r="V137" s="118">
        <v>3</v>
      </c>
      <c r="W137" s="118">
        <v>3</v>
      </c>
      <c r="X137" s="118">
        <v>3</v>
      </c>
      <c r="Y137" s="118">
        <v>4</v>
      </c>
      <c r="Z137" s="118">
        <v>4</v>
      </c>
      <c r="AA137" s="119">
        <v>3</v>
      </c>
      <c r="AB137" s="118">
        <v>4</v>
      </c>
      <c r="AC137" s="118">
        <v>4</v>
      </c>
      <c r="AD137" s="118">
        <v>4</v>
      </c>
      <c r="AE137" s="118">
        <v>4</v>
      </c>
      <c r="AF137" s="127">
        <f t="shared" si="47"/>
        <v>191.731906936342</v>
      </c>
      <c r="AG137" s="131">
        <f t="shared" si="48"/>
        <v>157.98908175753138</v>
      </c>
      <c r="AH137" s="132">
        <f t="shared" si="49"/>
        <v>131.14711386164402</v>
      </c>
      <c r="AI137" s="133">
        <f t="shared" si="50"/>
        <v>97.404288682833382</v>
      </c>
      <c r="AJ137" s="59" t="str">
        <f>IF(head!$F$48="S460","a","c")</f>
        <v>c</v>
      </c>
      <c r="AK137" s="59">
        <f t="shared" si="51"/>
        <v>0.49</v>
      </c>
      <c r="AL137" s="14">
        <f>IF(head!F$48="S235",235,IF(head!F$48="S275",275,IF(head!F$48="S355",355,IF(head!F$48="S420",420,460))))^0.5*head!$I$40*1000/(S137*3.1416*210000^0.5)</f>
        <v>0.52535646208205589</v>
      </c>
      <c r="AM137" s="14">
        <f t="shared" si="52"/>
        <v>0.71771203933579109</v>
      </c>
      <c r="AN137" s="14">
        <f t="shared" si="53"/>
        <v>0.82870503160170927</v>
      </c>
      <c r="AO137" s="15">
        <f>IF(head!F$48="S235",235,IF(head!F$48="S275",275,IF(head!F$48="S355",355,IF(head!F$48="S420",420,460))))*AN137*J137/1000</f>
        <v>1731.4408149975727</v>
      </c>
      <c r="AP137" s="44" t="str">
        <f t="shared" si="45"/>
        <v>HEAA 320</v>
      </c>
    </row>
    <row r="138" spans="1:42">
      <c r="A138" s="22" t="s">
        <v>884</v>
      </c>
      <c r="B138" s="30">
        <f t="shared" si="46"/>
        <v>1836.7756274587398</v>
      </c>
      <c r="C138" s="23">
        <v>301</v>
      </c>
      <c r="D138" s="23">
        <v>300</v>
      </c>
      <c r="E138" s="217">
        <v>8</v>
      </c>
      <c r="F138" s="23">
        <v>11</v>
      </c>
      <c r="G138" s="23">
        <v>27</v>
      </c>
      <c r="H138" s="37">
        <v>74.243564800934365</v>
      </c>
      <c r="I138" s="10">
        <v>75.662231644264324</v>
      </c>
      <c r="J138" s="10">
        <v>9457.7789555330401</v>
      </c>
      <c r="K138" s="10">
        <v>1.739646003293849</v>
      </c>
      <c r="L138" s="51">
        <v>164473636.12061092</v>
      </c>
      <c r="M138" s="10">
        <v>1092848.0805356207</v>
      </c>
      <c r="N138" s="10">
        <v>1196204.1324974671</v>
      </c>
      <c r="O138" s="52">
        <v>131.87229582231811</v>
      </c>
      <c r="P138" s="10">
        <v>49590908.790913157</v>
      </c>
      <c r="Q138" s="10">
        <v>330606.05860608764</v>
      </c>
      <c r="R138" s="10">
        <v>505741.14762152423</v>
      </c>
      <c r="S138" s="10">
        <v>72.411318229576267</v>
      </c>
      <c r="T138" s="51">
        <v>495178.07868928299</v>
      </c>
      <c r="U138" s="38">
        <v>1019909793982.38</v>
      </c>
      <c r="V138" s="118">
        <v>3</v>
      </c>
      <c r="W138" s="118">
        <v>3</v>
      </c>
      <c r="X138" s="118">
        <v>3</v>
      </c>
      <c r="Y138" s="118">
        <v>4</v>
      </c>
      <c r="Z138" s="118">
        <v>4</v>
      </c>
      <c r="AA138" s="119">
        <v>3</v>
      </c>
      <c r="AB138" s="118">
        <v>3</v>
      </c>
      <c r="AC138" s="118">
        <v>4</v>
      </c>
      <c r="AD138" s="118">
        <v>4</v>
      </c>
      <c r="AE138" s="118">
        <v>4</v>
      </c>
      <c r="AF138" s="127">
        <f t="shared" si="47"/>
        <v>183.93811184137604</v>
      </c>
      <c r="AG138" s="131">
        <f t="shared" si="48"/>
        <v>152.21819097935457</v>
      </c>
      <c r="AH138" s="132">
        <f t="shared" si="49"/>
        <v>127.09114958716597</v>
      </c>
      <c r="AI138" s="133">
        <f t="shared" si="50"/>
        <v>95.371228725144519</v>
      </c>
      <c r="AJ138" s="59" t="str">
        <f>IF(head!$F$48="S460","a","c")</f>
        <v>c</v>
      </c>
      <c r="AK138" s="59">
        <f t="shared" si="51"/>
        <v>0.49</v>
      </c>
      <c r="AL138" s="14">
        <f>IF(head!F$48="S235",235,IF(head!F$48="S275",275,IF(head!F$48="S355",355,IF(head!F$48="S420",420,460))))^0.5*head!$I$40*1000/(S138*3.1416*210000^0.5)</f>
        <v>0.5293823317088665</v>
      </c>
      <c r="AM138" s="14">
        <f t="shared" si="52"/>
        <v>0.72082149783143046</v>
      </c>
      <c r="AN138" s="14">
        <f t="shared" si="53"/>
        <v>0.82641670275575929</v>
      </c>
      <c r="AO138" s="15">
        <f>IF(head!F$48="S235",235,IF(head!F$48="S275",275,IF(head!F$48="S355",355,IF(head!F$48="S420",420,460))))*AN138*J138/1000</f>
        <v>1836.7756274587398</v>
      </c>
      <c r="AP138" s="44" t="str">
        <f t="shared" si="45"/>
        <v>HEAA 340</v>
      </c>
    </row>
    <row r="139" spans="1:42">
      <c r="A139" s="22" t="s">
        <v>885</v>
      </c>
      <c r="B139" s="30">
        <f t="shared" si="46"/>
        <v>1946.0257638432583</v>
      </c>
      <c r="C139" s="23">
        <v>320</v>
      </c>
      <c r="D139" s="23">
        <v>300</v>
      </c>
      <c r="E139" s="217">
        <v>8.5</v>
      </c>
      <c r="F139" s="23">
        <v>11.5</v>
      </c>
      <c r="G139" s="23">
        <v>27</v>
      </c>
      <c r="H139" s="37">
        <v>78.894689800934358</v>
      </c>
      <c r="I139" s="10">
        <v>80.402231644264319</v>
      </c>
      <c r="J139" s="10">
        <v>10050.27895553304</v>
      </c>
      <c r="K139" s="10">
        <v>1.7766460032938489</v>
      </c>
      <c r="L139" s="51">
        <v>195522889.9759635</v>
      </c>
      <c r="M139" s="10">
        <v>1222018.0623497718</v>
      </c>
      <c r="N139" s="10">
        <v>1340923.2680972645</v>
      </c>
      <c r="O139" s="52">
        <v>139.47929572022031</v>
      </c>
      <c r="P139" s="10">
        <v>51847382.069658637</v>
      </c>
      <c r="Q139" s="10">
        <v>345649.21379772422</v>
      </c>
      <c r="R139" s="10">
        <v>529298.15486040746</v>
      </c>
      <c r="S139" s="10">
        <v>71.82478888160918</v>
      </c>
      <c r="T139" s="51">
        <v>561458.51334433304</v>
      </c>
      <c r="U139" s="38">
        <v>1207766351731.02</v>
      </c>
      <c r="V139" s="118">
        <v>3</v>
      </c>
      <c r="W139" s="118">
        <v>3</v>
      </c>
      <c r="X139" s="118">
        <v>3</v>
      </c>
      <c r="Y139" s="118">
        <v>3</v>
      </c>
      <c r="Z139" s="118">
        <v>4</v>
      </c>
      <c r="AA139" s="119">
        <v>3</v>
      </c>
      <c r="AB139" s="118">
        <v>3</v>
      </c>
      <c r="AC139" s="118">
        <v>4</v>
      </c>
      <c r="AD139" s="118">
        <v>4</v>
      </c>
      <c r="AE139" s="118">
        <v>4</v>
      </c>
      <c r="AF139" s="127">
        <f t="shared" si="47"/>
        <v>176.77579012030722</v>
      </c>
      <c r="AG139" s="131">
        <f t="shared" si="48"/>
        <v>146.92587238893526</v>
      </c>
      <c r="AH139" s="132">
        <f t="shared" si="49"/>
        <v>123.37965995633738</v>
      </c>
      <c r="AI139" s="133">
        <f t="shared" si="50"/>
        <v>93.529742224965418</v>
      </c>
      <c r="AJ139" s="59" t="str">
        <f>IF(head!$F$48="S460","a","c")</f>
        <v>c</v>
      </c>
      <c r="AK139" s="59">
        <f t="shared" si="51"/>
        <v>0.49</v>
      </c>
      <c r="AL139" s="14">
        <f>IF(head!F$48="S235",235,IF(head!F$48="S275",275,IF(head!F$48="S355",355,IF(head!F$48="S420",420,460))))^0.5*head!$I$40*1000/(S139*3.1416*210000^0.5)</f>
        <v>0.53370532769224899</v>
      </c>
      <c r="AM139" s="14">
        <f t="shared" si="52"/>
        <v>0.72417849368814635</v>
      </c>
      <c r="AN139" s="14">
        <f t="shared" si="53"/>
        <v>0.82395331849434772</v>
      </c>
      <c r="AO139" s="15">
        <f>IF(head!F$48="S235",235,IF(head!F$48="S275",275,IF(head!F$48="S355",355,IF(head!F$48="S420",420,460))))*AN139*J139/1000</f>
        <v>1946.0257638432583</v>
      </c>
      <c r="AP139" s="44" t="str">
        <f t="shared" si="45"/>
        <v>HEAA 360</v>
      </c>
    </row>
    <row r="140" spans="1:42">
      <c r="A140" s="22" t="s">
        <v>886</v>
      </c>
      <c r="B140" s="30">
        <f t="shared" si="46"/>
        <v>2057.963163985366</v>
      </c>
      <c r="C140" s="23">
        <v>339</v>
      </c>
      <c r="D140" s="23">
        <v>300</v>
      </c>
      <c r="E140" s="217">
        <v>9</v>
      </c>
      <c r="F140" s="23">
        <v>12</v>
      </c>
      <c r="G140" s="23">
        <v>27</v>
      </c>
      <c r="H140" s="37">
        <v>83.687114800934353</v>
      </c>
      <c r="I140" s="10">
        <v>85.286231644264319</v>
      </c>
      <c r="J140" s="10">
        <v>10660.77895553304</v>
      </c>
      <c r="K140" s="10">
        <v>1.8136460032938488</v>
      </c>
      <c r="L140" s="51">
        <v>230373715.52211246</v>
      </c>
      <c r="M140" s="10">
        <v>1359136.9647322269</v>
      </c>
      <c r="N140" s="10">
        <v>1495242.4036970618</v>
      </c>
      <c r="O140" s="52">
        <v>147.00157709675295</v>
      </c>
      <c r="P140" s="10">
        <v>54104574.633273557</v>
      </c>
      <c r="Q140" s="10">
        <v>360697.16422182374</v>
      </c>
      <c r="R140" s="10">
        <v>552968.78709929076</v>
      </c>
      <c r="S140" s="10">
        <v>71.239772546630164</v>
      </c>
      <c r="T140" s="51">
        <v>634520.07641808596</v>
      </c>
      <c r="U140" s="38">
        <v>1417122793867.4199</v>
      </c>
      <c r="V140" s="118">
        <v>2</v>
      </c>
      <c r="W140" s="118">
        <v>3</v>
      </c>
      <c r="X140" s="118">
        <v>3</v>
      </c>
      <c r="Y140" s="118">
        <v>3</v>
      </c>
      <c r="Z140" s="118">
        <v>3</v>
      </c>
      <c r="AA140" s="119">
        <v>3</v>
      </c>
      <c r="AB140" s="118">
        <v>3</v>
      </c>
      <c r="AC140" s="118">
        <v>4</v>
      </c>
      <c r="AD140" s="118">
        <v>4</v>
      </c>
      <c r="AE140" s="118">
        <v>4</v>
      </c>
      <c r="AF140" s="127">
        <f t="shared" si="47"/>
        <v>170.12321621700545</v>
      </c>
      <c r="AG140" s="131">
        <f t="shared" si="48"/>
        <v>141.98268340497324</v>
      </c>
      <c r="AH140" s="132">
        <f t="shared" si="49"/>
        <v>119.87866977925722</v>
      </c>
      <c r="AI140" s="133">
        <f t="shared" si="50"/>
        <v>91.738136967225003</v>
      </c>
      <c r="AJ140" s="59" t="str">
        <f>IF(head!$F$48="S460","a","c")</f>
        <v>c</v>
      </c>
      <c r="AK140" s="59">
        <f t="shared" si="51"/>
        <v>0.49</v>
      </c>
      <c r="AL140" s="14">
        <f>IF(head!F$48="S235",235,IF(head!F$48="S275",275,IF(head!F$48="S355",355,IF(head!F$48="S420",420,460))))^0.5*head!$I$40*1000/(S140*3.1416*210000^0.5)</f>
        <v>0.53808808080338399</v>
      </c>
      <c r="AM140" s="14">
        <f t="shared" si="52"/>
        <v>0.72760097114816369</v>
      </c>
      <c r="AN140" s="14">
        <f t="shared" si="53"/>
        <v>0.82144936088062148</v>
      </c>
      <c r="AO140" s="15">
        <f>IF(head!F$48="S235",235,IF(head!F$48="S275",275,IF(head!F$48="S355",355,IF(head!F$48="S420",420,460))))*AN140*J140/1000</f>
        <v>2057.963163985366</v>
      </c>
      <c r="AP140" s="44" t="str">
        <f t="shared" si="45"/>
        <v>HEAA 400</v>
      </c>
    </row>
    <row r="141" spans="1:42">
      <c r="A141" s="22" t="s">
        <v>887</v>
      </c>
      <c r="B141" s="30">
        <f t="shared" si="46"/>
        <v>2391.3007718653444</v>
      </c>
      <c r="C141" s="23">
        <v>378</v>
      </c>
      <c r="D141" s="23">
        <v>300</v>
      </c>
      <c r="E141" s="217">
        <v>9.5</v>
      </c>
      <c r="F141" s="23">
        <v>13</v>
      </c>
      <c r="G141" s="23">
        <v>27</v>
      </c>
      <c r="H141" s="37">
        <v>92.392764800934359</v>
      </c>
      <c r="I141" s="10">
        <v>94.158231644264319</v>
      </c>
      <c r="J141" s="10">
        <v>11769.77895553304</v>
      </c>
      <c r="K141" s="10">
        <v>1.890646003293849</v>
      </c>
      <c r="L141" s="51">
        <v>312520984.47310156</v>
      </c>
      <c r="M141" s="10">
        <v>1653550.1823973628</v>
      </c>
      <c r="N141" s="10">
        <v>1824135.0643744231</v>
      </c>
      <c r="O141" s="52">
        <v>162.95040288488991</v>
      </c>
      <c r="P141" s="10">
        <v>58613922.179674588</v>
      </c>
      <c r="Q141" s="10">
        <v>390759.48119783058</v>
      </c>
      <c r="R141" s="10">
        <v>599688.48183817405</v>
      </c>
      <c r="S141" s="10">
        <v>70.569369686134934</v>
      </c>
      <c r="T141" s="51">
        <v>778472.08054003003</v>
      </c>
      <c r="U141" s="38">
        <v>1916240943522.25</v>
      </c>
      <c r="V141" s="118">
        <v>2</v>
      </c>
      <c r="W141" s="118">
        <v>2</v>
      </c>
      <c r="X141" s="118">
        <v>3</v>
      </c>
      <c r="Y141" s="118">
        <v>3</v>
      </c>
      <c r="Z141" s="118">
        <v>4</v>
      </c>
      <c r="AA141" s="119">
        <v>3</v>
      </c>
      <c r="AB141" s="118">
        <v>3</v>
      </c>
      <c r="AC141" s="118">
        <v>4</v>
      </c>
      <c r="AD141" s="118">
        <v>4</v>
      </c>
      <c r="AE141" s="118">
        <v>4</v>
      </c>
      <c r="AF141" s="127">
        <f t="shared" si="47"/>
        <v>160.63564238859774</v>
      </c>
      <c r="AG141" s="131">
        <f t="shared" si="48"/>
        <v>135.14663353520987</v>
      </c>
      <c r="AH141" s="132">
        <f t="shared" si="49"/>
        <v>115.21032001731321</v>
      </c>
      <c r="AI141" s="133">
        <f t="shared" si="50"/>
        <v>89.721311163925336</v>
      </c>
      <c r="AJ141" s="59" t="str">
        <f>IF(head!$F$48="S460","a0","b")</f>
        <v>b</v>
      </c>
      <c r="AK141" s="59">
        <f t="shared" si="51"/>
        <v>0.34</v>
      </c>
      <c r="AL141" s="14">
        <f>IF(head!F$48="S235",235,IF(head!F$48="S275",275,IF(head!F$48="S355",355,IF(head!F$48="S420",420,460))))^0.5*head!$I$40*1000/(S141*3.1416*210000^0.5)</f>
        <v>0.54319987066594599</v>
      </c>
      <c r="AM141" s="14">
        <f t="shared" si="52"/>
        <v>0.705877027758961</v>
      </c>
      <c r="AN141" s="14">
        <f t="shared" si="53"/>
        <v>0.86456576659842588</v>
      </c>
      <c r="AO141" s="15">
        <f>IF(head!F$48="S235",235,IF(head!F$48="S275",275,IF(head!F$48="S355",355,IF(head!F$48="S420",420,460))))*AN141*J141/1000</f>
        <v>2391.3007718653444</v>
      </c>
      <c r="AP141" s="44" t="str">
        <f t="shared" si="45"/>
        <v>HEAA 450</v>
      </c>
    </row>
    <row r="142" spans="1:42">
      <c r="A142" s="22" t="s">
        <v>888</v>
      </c>
      <c r="B142" s="30">
        <f t="shared" si="46"/>
        <v>2566.5810553263727</v>
      </c>
      <c r="C142" s="23">
        <v>425</v>
      </c>
      <c r="D142" s="23">
        <v>300</v>
      </c>
      <c r="E142" s="217">
        <v>10</v>
      </c>
      <c r="F142" s="23">
        <v>13.5</v>
      </c>
      <c r="G142" s="23">
        <v>27</v>
      </c>
      <c r="H142" s="37">
        <v>99.740364800934358</v>
      </c>
      <c r="I142" s="10">
        <v>101.64623164426432</v>
      </c>
      <c r="J142" s="10">
        <v>12705.77895553304</v>
      </c>
      <c r="K142" s="10">
        <v>1.983646003293849</v>
      </c>
      <c r="L142" s="51">
        <v>418876359.50180203</v>
      </c>
      <c r="M142" s="10">
        <v>1971182.8682437742</v>
      </c>
      <c r="N142" s="10">
        <v>2183340.9803516828</v>
      </c>
      <c r="O142" s="52">
        <v>181.56924069726935</v>
      </c>
      <c r="P142" s="10">
        <v>60875351.531778395</v>
      </c>
      <c r="Q142" s="10">
        <v>405835.67687852262</v>
      </c>
      <c r="R142" s="10">
        <v>624352.92657705722</v>
      </c>
      <c r="S142" s="10">
        <v>69.218166828350689</v>
      </c>
      <c r="T142" s="51">
        <v>881052.88124614395</v>
      </c>
      <c r="U142" s="38">
        <v>2533748736036.3701</v>
      </c>
      <c r="V142" s="118">
        <v>2</v>
      </c>
      <c r="W142" s="118">
        <v>2</v>
      </c>
      <c r="X142" s="118">
        <v>4</v>
      </c>
      <c r="Y142" s="118">
        <v>4</v>
      </c>
      <c r="Z142" s="118">
        <v>4</v>
      </c>
      <c r="AA142" s="119">
        <v>3</v>
      </c>
      <c r="AB142" s="118">
        <v>4</v>
      </c>
      <c r="AC142" s="118">
        <v>4</v>
      </c>
      <c r="AD142" s="118">
        <v>4</v>
      </c>
      <c r="AE142" s="118">
        <v>4</v>
      </c>
      <c r="AF142" s="127">
        <f t="shared" si="47"/>
        <v>156.12155777588293</v>
      </c>
      <c r="AG142" s="131">
        <f t="shared" si="48"/>
        <v>132.5102545216769</v>
      </c>
      <c r="AH142" s="132">
        <f t="shared" si="49"/>
        <v>114.1212990619959</v>
      </c>
      <c r="AI142" s="133">
        <f t="shared" si="50"/>
        <v>90.509995807789863</v>
      </c>
      <c r="AJ142" s="59" t="str">
        <f>IF(head!$F$48="S460","a0","b")</f>
        <v>b</v>
      </c>
      <c r="AK142" s="59">
        <f t="shared" si="51"/>
        <v>0.34</v>
      </c>
      <c r="AL142" s="14">
        <f>IF(head!F$48="S235",235,IF(head!F$48="S275",275,IF(head!F$48="S355",355,IF(head!F$48="S420",420,460))))^0.5*head!$I$40*1000/(S142*3.1416*210000^0.5)</f>
        <v>0.55380363628447205</v>
      </c>
      <c r="AM142" s="14">
        <f t="shared" si="52"/>
        <v>0.71349585194931209</v>
      </c>
      <c r="AN142" s="14">
        <f t="shared" si="53"/>
        <v>0.85957905849377569</v>
      </c>
      <c r="AO142" s="15">
        <f>IF(head!F$48="S235",235,IF(head!F$48="S275",275,IF(head!F$48="S355",355,IF(head!F$48="S420",420,460))))*AN142*J142/1000</f>
        <v>2566.5810553263727</v>
      </c>
      <c r="AP142" s="44" t="str">
        <f t="shared" si="45"/>
        <v>HEAA 500</v>
      </c>
    </row>
    <row r="143" spans="1:42">
      <c r="A143" s="22" t="s">
        <v>889</v>
      </c>
      <c r="B143" s="30">
        <f t="shared" si="46"/>
        <v>2748.6851370829822</v>
      </c>
      <c r="C143" s="23">
        <v>472</v>
      </c>
      <c r="D143" s="23">
        <v>300</v>
      </c>
      <c r="E143" s="217">
        <v>10.5</v>
      </c>
      <c r="F143" s="23">
        <v>14</v>
      </c>
      <c r="G143" s="23">
        <v>27</v>
      </c>
      <c r="H143" s="37">
        <v>107.44906480093437</v>
      </c>
      <c r="I143" s="10">
        <v>109.50223164426433</v>
      </c>
      <c r="J143" s="10">
        <v>13687.77895553304</v>
      </c>
      <c r="K143" s="10">
        <v>2.076646003293849</v>
      </c>
      <c r="L143" s="51">
        <v>546432955.99878979</v>
      </c>
      <c r="M143" s="10">
        <v>2315393.8813508041</v>
      </c>
      <c r="N143" s="10">
        <v>2576230.8963289429</v>
      </c>
      <c r="O143" s="52">
        <v>199.80297505358723</v>
      </c>
      <c r="P143" s="10">
        <v>63138507.564584978</v>
      </c>
      <c r="Q143" s="10">
        <v>420923.38376389985</v>
      </c>
      <c r="R143" s="10">
        <v>649297.12131594052</v>
      </c>
      <c r="S143" s="10">
        <v>67.917339395462264</v>
      </c>
      <c r="T143" s="51">
        <v>995096.25214866584</v>
      </c>
      <c r="U143" s="38">
        <v>3259626459819.6499</v>
      </c>
      <c r="V143" s="118">
        <v>2</v>
      </c>
      <c r="W143" s="118">
        <v>3</v>
      </c>
      <c r="X143" s="118">
        <v>4</v>
      </c>
      <c r="Y143" s="118">
        <v>4</v>
      </c>
      <c r="Z143" s="118">
        <v>4</v>
      </c>
      <c r="AA143" s="119">
        <v>4</v>
      </c>
      <c r="AB143" s="118">
        <v>4</v>
      </c>
      <c r="AC143" s="118">
        <v>4</v>
      </c>
      <c r="AD143" s="118">
        <v>4</v>
      </c>
      <c r="AE143" s="118">
        <v>4</v>
      </c>
      <c r="AF143" s="127">
        <f t="shared" si="47"/>
        <v>151.71533745833921</v>
      </c>
      <c r="AG143" s="131">
        <f t="shared" si="48"/>
        <v>129.79797592184752</v>
      </c>
      <c r="AH143" s="132">
        <f t="shared" si="49"/>
        <v>112.80135404114381</v>
      </c>
      <c r="AI143" s="133">
        <f t="shared" si="50"/>
        <v>90.883992504652142</v>
      </c>
      <c r="AJ143" s="59" t="str">
        <f>IF(head!$F$48="S460","a0","b")</f>
        <v>b</v>
      </c>
      <c r="AK143" s="59">
        <f t="shared" si="51"/>
        <v>0.34</v>
      </c>
      <c r="AL143" s="14">
        <f>IF(head!F$48="S235",235,IF(head!F$48="S275",275,IF(head!F$48="S355",355,IF(head!F$48="S420",420,460))))^0.5*head!$I$40*1000/(S143*3.1416*210000^0.5)</f>
        <v>0.56441069140360023</v>
      </c>
      <c r="AM143" s="14">
        <f t="shared" si="52"/>
        <v>0.7212295318239571</v>
      </c>
      <c r="AN143" s="14">
        <f t="shared" si="53"/>
        <v>0.85452377162310489</v>
      </c>
      <c r="AO143" s="15">
        <f>IF(head!F$48="S235",235,IF(head!F$48="S275",275,IF(head!F$48="S355",355,IF(head!F$48="S420",420,460))))*AN143*J143/1000</f>
        <v>2748.6851370829822</v>
      </c>
      <c r="AP143" s="44" t="str">
        <f t="shared" si="45"/>
        <v>HEAA 550</v>
      </c>
    </row>
    <row r="144" spans="1:42">
      <c r="A144" s="22" t="s">
        <v>890</v>
      </c>
      <c r="B144" s="30">
        <f t="shared" si="46"/>
        <v>3048.8652316567245</v>
      </c>
      <c r="C144" s="23">
        <v>522</v>
      </c>
      <c r="D144" s="23">
        <v>300</v>
      </c>
      <c r="E144" s="217">
        <v>11.5</v>
      </c>
      <c r="F144" s="23">
        <v>15</v>
      </c>
      <c r="G144" s="23">
        <v>27</v>
      </c>
      <c r="H144" s="37">
        <v>119.97766480093436</v>
      </c>
      <c r="I144" s="10">
        <v>122.27023164426433</v>
      </c>
      <c r="J144" s="10">
        <v>15283.77895553304</v>
      </c>
      <c r="K144" s="10">
        <v>2.1746460032938488</v>
      </c>
      <c r="L144" s="51">
        <v>728713791.700966</v>
      </c>
      <c r="M144" s="10">
        <v>2792006.8647546591</v>
      </c>
      <c r="N144" s="10">
        <v>3127601.5912617357</v>
      </c>
      <c r="O144" s="52">
        <v>218.3549896882235</v>
      </c>
      <c r="P144" s="10">
        <v>67665247.130639806</v>
      </c>
      <c r="Q144" s="10">
        <v>451101.64753759874</v>
      </c>
      <c r="R144" s="10">
        <v>698639.0107937071</v>
      </c>
      <c r="S144" s="10">
        <v>66.537650600081761</v>
      </c>
      <c r="T144" s="51">
        <v>1239224.6510231399</v>
      </c>
      <c r="U144" s="38">
        <v>4284096803992.75</v>
      </c>
      <c r="V144" s="118">
        <v>3</v>
      </c>
      <c r="W144" s="118">
        <v>3</v>
      </c>
      <c r="X144" s="118">
        <v>4</v>
      </c>
      <c r="Y144" s="118">
        <v>4</v>
      </c>
      <c r="Z144" s="118">
        <v>4</v>
      </c>
      <c r="AA144" s="119">
        <v>4</v>
      </c>
      <c r="AB144" s="118">
        <v>4</v>
      </c>
      <c r="AC144" s="118">
        <v>4</v>
      </c>
      <c r="AD144" s="118">
        <v>4</v>
      </c>
      <c r="AE144" s="118">
        <v>4</v>
      </c>
      <c r="AF144" s="127">
        <f t="shared" si="47"/>
        <v>142.28457566815194</v>
      </c>
      <c r="AG144" s="131">
        <f t="shared" si="48"/>
        <v>122.65592225247335</v>
      </c>
      <c r="AH144" s="132">
        <f t="shared" si="49"/>
        <v>107.56502071791861</v>
      </c>
      <c r="AI144" s="133">
        <f t="shared" si="50"/>
        <v>87.936367302240043</v>
      </c>
      <c r="AJ144" s="59" t="str">
        <f>IF(head!$F$48="S460","a0","b")</f>
        <v>b</v>
      </c>
      <c r="AK144" s="59">
        <f t="shared" si="51"/>
        <v>0.34</v>
      </c>
      <c r="AL144" s="14">
        <f>IF(head!F$48="S235",235,IF(head!F$48="S275",275,IF(head!F$48="S355",355,IF(head!F$48="S420",420,460))))^0.5*head!$I$40*1000/(S144*3.1416*210000^0.5)</f>
        <v>0.57611400674310442</v>
      </c>
      <c r="AM144" s="14">
        <f t="shared" si="52"/>
        <v>0.72989305552912465</v>
      </c>
      <c r="AN144" s="14">
        <f t="shared" si="53"/>
        <v>0.848866935365992</v>
      </c>
      <c r="AO144" s="15">
        <f>IF(head!F$48="S235",235,IF(head!F$48="S275",275,IF(head!F$48="S355",355,IF(head!F$48="S420",420,460))))*AN144*J144/1000</f>
        <v>3048.8652316567245</v>
      </c>
      <c r="AP144" s="44" t="str">
        <f t="shared" si="45"/>
        <v>HEAA 600</v>
      </c>
    </row>
    <row r="145" spans="1:42">
      <c r="A145" s="22" t="s">
        <v>891</v>
      </c>
      <c r="B145" s="30">
        <f t="shared" si="46"/>
        <v>3251.8748526199361</v>
      </c>
      <c r="C145" s="23">
        <v>571</v>
      </c>
      <c r="D145" s="23">
        <v>300</v>
      </c>
      <c r="E145" s="217">
        <v>12</v>
      </c>
      <c r="F145" s="23">
        <v>15.5</v>
      </c>
      <c r="G145" s="23">
        <v>27</v>
      </c>
      <c r="H145" s="37">
        <v>128.78536480093436</v>
      </c>
      <c r="I145" s="10">
        <v>131.24623164426433</v>
      </c>
      <c r="J145" s="10">
        <v>16405.778955533042</v>
      </c>
      <c r="K145" s="10">
        <v>2.2716460032938488</v>
      </c>
      <c r="L145" s="51">
        <v>918719383.75991642</v>
      </c>
      <c r="M145" s="10">
        <v>3217931.2916284287</v>
      </c>
      <c r="N145" s="10">
        <v>3623061.2861945289</v>
      </c>
      <c r="O145" s="52">
        <v>236.64264554732159</v>
      </c>
      <c r="P145" s="10">
        <v>69934376.49722138</v>
      </c>
      <c r="Q145" s="10">
        <v>466229.17664814251</v>
      </c>
      <c r="R145" s="10">
        <v>724468.70553259028</v>
      </c>
      <c r="S145" s="10">
        <v>65.290038658790351</v>
      </c>
      <c r="T145" s="51">
        <v>1391834.09152931</v>
      </c>
      <c r="U145" s="38">
        <v>5319967100424.9502</v>
      </c>
      <c r="V145" s="118">
        <v>3</v>
      </c>
      <c r="W145" s="118">
        <v>4</v>
      </c>
      <c r="X145" s="118">
        <v>4</v>
      </c>
      <c r="Y145" s="118">
        <v>4</v>
      </c>
      <c r="Z145" s="118">
        <v>4</v>
      </c>
      <c r="AA145" s="119">
        <v>4</v>
      </c>
      <c r="AB145" s="118">
        <v>4</v>
      </c>
      <c r="AC145" s="118">
        <v>4</v>
      </c>
      <c r="AD145" s="118">
        <v>4</v>
      </c>
      <c r="AE145" s="118">
        <v>4</v>
      </c>
      <c r="AF145" s="127">
        <f t="shared" si="47"/>
        <v>138.46620812404092</v>
      </c>
      <c r="AG145" s="131">
        <f t="shared" si="48"/>
        <v>120.17996881695692</v>
      </c>
      <c r="AH145" s="132">
        <f t="shared" si="49"/>
        <v>106.1820962431345</v>
      </c>
      <c r="AI145" s="133">
        <f t="shared" si="50"/>
        <v>87.895856936050478</v>
      </c>
      <c r="AJ145" s="59" t="str">
        <f>IF(head!$F$48="S460","a0","b")</f>
        <v>b</v>
      </c>
      <c r="AK145" s="59">
        <f t="shared" si="51"/>
        <v>0.34</v>
      </c>
      <c r="AL145" s="14">
        <f>IF(head!F$48="S235",235,IF(head!F$48="S275",275,IF(head!F$48="S355",355,IF(head!F$48="S420",420,460))))^0.5*head!$I$40*1000/(S145*3.1416*210000^0.5)</f>
        <v>0.58712283334396242</v>
      </c>
      <c r="AM145" s="14">
        <f t="shared" si="52"/>
        <v>0.7381674923853947</v>
      </c>
      <c r="AN145" s="14">
        <f t="shared" si="53"/>
        <v>0.84346896101697455</v>
      </c>
      <c r="AO145" s="15">
        <f>IF(head!F$48="S235",235,IF(head!F$48="S275",275,IF(head!F$48="S355",355,IF(head!F$48="S420",420,460))))*AN145*J145/1000</f>
        <v>3251.8748526199361</v>
      </c>
      <c r="AP145" s="44" t="str">
        <f t="shared" si="45"/>
        <v>HEAA 650</v>
      </c>
    </row>
    <row r="146" spans="1:42">
      <c r="A146" s="22" t="s">
        <v>892</v>
      </c>
      <c r="B146" s="30">
        <f t="shared" si="46"/>
        <v>3461.3240685788346</v>
      </c>
      <c r="C146" s="23">
        <v>620</v>
      </c>
      <c r="D146" s="23">
        <v>300</v>
      </c>
      <c r="E146" s="217">
        <v>12.5</v>
      </c>
      <c r="F146" s="23">
        <v>16</v>
      </c>
      <c r="G146" s="23">
        <v>27</v>
      </c>
      <c r="H146" s="37">
        <v>137.96986480093437</v>
      </c>
      <c r="I146" s="10">
        <v>140.60623164426434</v>
      </c>
      <c r="J146" s="10">
        <v>17575.778955533042</v>
      </c>
      <c r="K146" s="10">
        <v>2.3686460032938488</v>
      </c>
      <c r="L146" s="51">
        <v>1139440899.1756408</v>
      </c>
      <c r="M146" s="10">
        <v>3675615.8037923896</v>
      </c>
      <c r="N146" s="10">
        <v>4159854.9811273213</v>
      </c>
      <c r="O146" s="52">
        <v>254.61771186391098</v>
      </c>
      <c r="P146" s="10">
        <v>72206123.086172402</v>
      </c>
      <c r="Q146" s="10">
        <v>481374.15390781598</v>
      </c>
      <c r="R146" s="10">
        <v>750653.90027147357</v>
      </c>
      <c r="S146" s="10">
        <v>64.095822169007462</v>
      </c>
      <c r="T146" s="51">
        <v>1560138.70142991</v>
      </c>
      <c r="U146" s="38">
        <v>6498213321979.6299</v>
      </c>
      <c r="V146" s="118">
        <v>4</v>
      </c>
      <c r="W146" s="118">
        <v>4</v>
      </c>
      <c r="X146" s="118">
        <v>4</v>
      </c>
      <c r="Y146" s="118">
        <v>4</v>
      </c>
      <c r="Z146" s="118">
        <v>4</v>
      </c>
      <c r="AA146" s="119">
        <v>4</v>
      </c>
      <c r="AB146" s="118">
        <v>4</v>
      </c>
      <c r="AC146" s="118">
        <v>4</v>
      </c>
      <c r="AD146" s="118">
        <v>4</v>
      </c>
      <c r="AE146" s="118">
        <v>4</v>
      </c>
      <c r="AF146" s="127">
        <f t="shared" si="47"/>
        <v>134.76762590645657</v>
      </c>
      <c r="AG146" s="131">
        <f t="shared" si="48"/>
        <v>117.69868115248555</v>
      </c>
      <c r="AH146" s="132">
        <f t="shared" si="49"/>
        <v>104.68952782435561</v>
      </c>
      <c r="AI146" s="133">
        <f t="shared" si="50"/>
        <v>87.620583070384569</v>
      </c>
      <c r="AJ146" s="59" t="str">
        <f>IF(head!$F$48="S460","a0","b")</f>
        <v>b</v>
      </c>
      <c r="AK146" s="59">
        <f t="shared" si="51"/>
        <v>0.34</v>
      </c>
      <c r="AL146" s="14">
        <f>IF(head!F$48="S235",235,IF(head!F$48="S275",275,IF(head!F$48="S355",355,IF(head!F$48="S420",420,460))))^0.5*head!$I$40*1000/(S146*3.1416*210000^0.5)</f>
        <v>0.59806195145463448</v>
      </c>
      <c r="AM146" s="14">
        <f t="shared" si="52"/>
        <v>0.74650958063615069</v>
      </c>
      <c r="AN146" s="14">
        <f t="shared" si="53"/>
        <v>0.83803048655549406</v>
      </c>
      <c r="AO146" s="15">
        <f>IF(head!F$48="S235",235,IF(head!F$48="S275",275,IF(head!F$48="S355",355,IF(head!F$48="S420",420,460))))*AN146*J146/1000</f>
        <v>3461.3240685788346</v>
      </c>
      <c r="AP146" s="44" t="str">
        <f t="shared" si="45"/>
        <v>HEAA 700</v>
      </c>
    </row>
    <row r="147" spans="1:42">
      <c r="A147" s="22" t="s">
        <v>893</v>
      </c>
      <c r="B147" s="30">
        <f t="shared" si="46"/>
        <v>3745.3113869598924</v>
      </c>
      <c r="C147" s="23">
        <v>670</v>
      </c>
      <c r="D147" s="23">
        <v>300</v>
      </c>
      <c r="E147" s="217">
        <v>13</v>
      </c>
      <c r="F147" s="23">
        <v>17</v>
      </c>
      <c r="G147" s="23">
        <v>27</v>
      </c>
      <c r="H147" s="37">
        <v>149.88616480093438</v>
      </c>
      <c r="I147" s="10">
        <v>152.75023164426435</v>
      </c>
      <c r="J147" s="10">
        <v>19093.778955533042</v>
      </c>
      <c r="K147" s="10">
        <v>2.467646003293849</v>
      </c>
      <c r="L147" s="51">
        <v>1427206130.9481392</v>
      </c>
      <c r="M147" s="10">
        <v>4260316.8088004151</v>
      </c>
      <c r="N147" s="10">
        <v>4840135.676060115</v>
      </c>
      <c r="O147" s="52">
        <v>273.39930490095395</v>
      </c>
      <c r="P147" s="10">
        <v>76730742.647492856</v>
      </c>
      <c r="Q147" s="10">
        <v>511538.28431661904</v>
      </c>
      <c r="R147" s="10">
        <v>799712.59501035686</v>
      </c>
      <c r="S147" s="10">
        <v>63.392627898971554</v>
      </c>
      <c r="T147" s="51">
        <v>1841383.2830011901</v>
      </c>
      <c r="U147" s="38">
        <v>8076461388259.8604</v>
      </c>
      <c r="V147" s="118">
        <v>4</v>
      </c>
      <c r="W147" s="118">
        <v>4</v>
      </c>
      <c r="X147" s="118">
        <v>4</v>
      </c>
      <c r="Y147" s="118">
        <v>4</v>
      </c>
      <c r="Z147" s="118">
        <v>4</v>
      </c>
      <c r="AA147" s="119">
        <v>4</v>
      </c>
      <c r="AB147" s="118">
        <v>4</v>
      </c>
      <c r="AC147" s="118">
        <v>4</v>
      </c>
      <c r="AD147" s="118">
        <v>4</v>
      </c>
      <c r="AE147" s="118">
        <v>4</v>
      </c>
      <c r="AF147" s="127">
        <f t="shared" si="47"/>
        <v>129.23821989563615</v>
      </c>
      <c r="AG147" s="131">
        <f t="shared" si="48"/>
        <v>113.52629609581309</v>
      </c>
      <c r="AH147" s="132">
        <f t="shared" si="49"/>
        <v>101.60377390552236</v>
      </c>
      <c r="AI147" s="133">
        <f t="shared" si="50"/>
        <v>85.891850105699319</v>
      </c>
      <c r="AJ147" s="59" t="str">
        <f>IF(head!$F$48="S460","a0","b")</f>
        <v>b</v>
      </c>
      <c r="AK147" s="59">
        <f t="shared" si="51"/>
        <v>0.34</v>
      </c>
      <c r="AL147" s="14">
        <f>IF(head!F$48="S235",235,IF(head!F$48="S275",275,IF(head!F$48="S355",355,IF(head!F$48="S420",420,460))))^0.5*head!$I$40*1000/(S147*3.1416*210000^0.5)</f>
        <v>0.6046960625701987</v>
      </c>
      <c r="AM147" s="14">
        <f t="shared" si="52"/>
        <v>0.75162699468088456</v>
      </c>
      <c r="AN147" s="14">
        <f t="shared" si="53"/>
        <v>0.83469570380884239</v>
      </c>
      <c r="AO147" s="15">
        <f>IF(head!F$48="S235",235,IF(head!F$48="S275",275,IF(head!F$48="S355",355,IF(head!F$48="S420",420,460))))*AN147*J147/1000</f>
        <v>3745.3113869598924</v>
      </c>
      <c r="AP147" s="44" t="str">
        <f t="shared" si="45"/>
        <v>HEAA 800</v>
      </c>
    </row>
    <row r="148" spans="1:42">
      <c r="A148" s="22" t="s">
        <v>894</v>
      </c>
      <c r="B148" s="30">
        <f t="shared" si="46"/>
        <v>4223.6873456461672</v>
      </c>
      <c r="C148" s="23">
        <v>770</v>
      </c>
      <c r="D148" s="23">
        <v>300</v>
      </c>
      <c r="E148" s="217">
        <v>14</v>
      </c>
      <c r="F148" s="23">
        <v>18</v>
      </c>
      <c r="G148" s="23">
        <v>30</v>
      </c>
      <c r="H148" s="37">
        <v>171.51124790238813</v>
      </c>
      <c r="I148" s="10">
        <v>174.78853289415352</v>
      </c>
      <c r="J148" s="10">
        <v>21848.566611769187</v>
      </c>
      <c r="K148" s="10">
        <v>2.6604955592153874</v>
      </c>
      <c r="L148" s="51">
        <v>2088822566.3529961</v>
      </c>
      <c r="M148" s="10">
        <v>5425513.1593584316</v>
      </c>
      <c r="N148" s="10">
        <v>6224800.9481662158</v>
      </c>
      <c r="O148" s="52">
        <v>309.19986832496699</v>
      </c>
      <c r="P148" s="10">
        <v>81337312.512493417</v>
      </c>
      <c r="Q148" s="10">
        <v>542248.75008328946</v>
      </c>
      <c r="R148" s="10">
        <v>856550.96463545994</v>
      </c>
      <c r="S148" s="10">
        <v>61.014553050870369</v>
      </c>
      <c r="T148" s="51">
        <v>2394068.8640201702</v>
      </c>
      <c r="U148" s="38">
        <v>11341580859529.6</v>
      </c>
      <c r="V148" s="118">
        <v>4</v>
      </c>
      <c r="W148" s="118">
        <v>4</v>
      </c>
      <c r="X148" s="118">
        <v>4</v>
      </c>
      <c r="Y148" s="118">
        <v>4</v>
      </c>
      <c r="Z148" s="118">
        <v>4</v>
      </c>
      <c r="AA148" s="119">
        <v>4</v>
      </c>
      <c r="AB148" s="118">
        <v>4</v>
      </c>
      <c r="AC148" s="118">
        <v>4</v>
      </c>
      <c r="AD148" s="118">
        <v>4</v>
      </c>
      <c r="AE148" s="118">
        <v>4</v>
      </c>
      <c r="AF148" s="127">
        <f t="shared" si="47"/>
        <v>121.76979874653451</v>
      </c>
      <c r="AG148" s="131">
        <f t="shared" si="48"/>
        <v>108.03892086650011</v>
      </c>
      <c r="AH148" s="132">
        <f t="shared" si="49"/>
        <v>97.946928877578827</v>
      </c>
      <c r="AI148" s="133">
        <f t="shared" si="50"/>
        <v>84.216050997544414</v>
      </c>
      <c r="AJ148" s="59" t="str">
        <f>IF(head!$F$48="S460","a0","b")</f>
        <v>b</v>
      </c>
      <c r="AK148" s="59">
        <f t="shared" si="51"/>
        <v>0.34</v>
      </c>
      <c r="AL148" s="14">
        <f>IF(head!F$48="S235",235,IF(head!F$48="S275",275,IF(head!F$48="S355",355,IF(head!F$48="S420",420,460))))^0.5*head!$I$40*1000/(S148*3.1416*210000^0.5)</f>
        <v>0.62826441512282794</v>
      </c>
      <c r="AM148" s="14">
        <f t="shared" si="52"/>
        <v>0.77016303822569532</v>
      </c>
      <c r="AN148" s="14">
        <f t="shared" si="53"/>
        <v>0.82262319356757785</v>
      </c>
      <c r="AO148" s="15">
        <f>IF(head!F$48="S235",235,IF(head!F$48="S275",275,IF(head!F$48="S355",355,IF(head!F$48="S420",420,460))))*AN148*J148/1000</f>
        <v>4223.6873456461672</v>
      </c>
      <c r="AP148" s="44" t="str">
        <f t="shared" si="45"/>
        <v>HEAA 900</v>
      </c>
    </row>
    <row r="149" spans="1:42">
      <c r="A149" s="22" t="s">
        <v>895</v>
      </c>
      <c r="B149" s="30">
        <f t="shared" si="46"/>
        <v>4838.725076120174</v>
      </c>
      <c r="C149" s="23">
        <v>870</v>
      </c>
      <c r="D149" s="23">
        <v>300</v>
      </c>
      <c r="E149" s="217">
        <v>15</v>
      </c>
      <c r="F149" s="23">
        <v>20</v>
      </c>
      <c r="G149" s="23">
        <v>30</v>
      </c>
      <c r="H149" s="37">
        <v>197.99714790238812</v>
      </c>
      <c r="I149" s="10">
        <v>201.78053289415351</v>
      </c>
      <c r="J149" s="10">
        <v>25222.566611769187</v>
      </c>
      <c r="K149" s="10">
        <v>2.8584955592153873</v>
      </c>
      <c r="L149" s="51">
        <v>3011451263.5171356</v>
      </c>
      <c r="M149" s="10">
        <v>6922876.4678554842</v>
      </c>
      <c r="N149" s="10">
        <v>7998813.1455311375</v>
      </c>
      <c r="O149" s="52">
        <v>345.53598348727326</v>
      </c>
      <c r="P149" s="10">
        <v>90413686.785448492</v>
      </c>
      <c r="Q149" s="10">
        <v>602757.91190298996</v>
      </c>
      <c r="R149" s="10">
        <v>957658.74794134451</v>
      </c>
      <c r="S149" s="10">
        <v>59.871818676950532</v>
      </c>
      <c r="T149" s="51">
        <v>3188272.2121526301</v>
      </c>
      <c r="U149" s="38">
        <v>16120101120271</v>
      </c>
      <c r="V149" s="118">
        <v>4</v>
      </c>
      <c r="W149" s="118">
        <v>4</v>
      </c>
      <c r="X149" s="118">
        <v>4</v>
      </c>
      <c r="Y149" s="118">
        <v>4</v>
      </c>
      <c r="Z149" s="118">
        <v>4</v>
      </c>
      <c r="AA149" s="119">
        <v>4</v>
      </c>
      <c r="AB149" s="118">
        <v>4</v>
      </c>
      <c r="AC149" s="118">
        <v>4</v>
      </c>
      <c r="AD149" s="118">
        <v>4</v>
      </c>
      <c r="AE149" s="118">
        <v>4</v>
      </c>
      <c r="AF149" s="127">
        <f t="shared" si="47"/>
        <v>113.33087560889125</v>
      </c>
      <c r="AG149" s="131">
        <f t="shared" si="48"/>
        <v>101.43676488583677</v>
      </c>
      <c r="AH149" s="132">
        <f t="shared" si="49"/>
        <v>92.774063639825002</v>
      </c>
      <c r="AI149" s="133">
        <f t="shared" si="50"/>
        <v>80.87995291677052</v>
      </c>
      <c r="AJ149" s="59" t="str">
        <f>IF(head!$F$48="S460","a0","b")</f>
        <v>b</v>
      </c>
      <c r="AK149" s="59">
        <f t="shared" si="51"/>
        <v>0.34</v>
      </c>
      <c r="AL149" s="14">
        <f>IF(head!F$48="S235",235,IF(head!F$48="S275",275,IF(head!F$48="S355",355,IF(head!F$48="S420",420,460))))^0.5*head!$I$40*1000/(S149*3.1416*210000^0.5)</f>
        <v>0.64025568846204739</v>
      </c>
      <c r="AM149" s="14">
        <f t="shared" si="52"/>
        <v>0.77980714034255316</v>
      </c>
      <c r="AN149" s="14">
        <f t="shared" si="53"/>
        <v>0.8163451321105476</v>
      </c>
      <c r="AO149" s="15">
        <f>IF(head!F$48="S235",235,IF(head!F$48="S275",275,IF(head!F$48="S355",355,IF(head!F$48="S420",420,460))))*AN149*J149/1000</f>
        <v>4838.725076120174</v>
      </c>
      <c r="AP149" s="44" t="str">
        <f t="shared" si="45"/>
        <v>HEAA 1000</v>
      </c>
    </row>
    <row r="150" spans="1:42">
      <c r="A150" s="22" t="s">
        <v>896</v>
      </c>
      <c r="B150" s="30">
        <f t="shared" si="46"/>
        <v>5341.6207815215485</v>
      </c>
      <c r="C150" s="23">
        <v>970</v>
      </c>
      <c r="D150" s="23">
        <v>300</v>
      </c>
      <c r="E150" s="217">
        <v>16</v>
      </c>
      <c r="F150" s="23">
        <v>21</v>
      </c>
      <c r="G150" s="23">
        <v>30</v>
      </c>
      <c r="H150" s="37">
        <v>221.53144790238812</v>
      </c>
      <c r="I150" s="10">
        <v>225.76453289415352</v>
      </c>
      <c r="J150" s="10">
        <v>28220.566611769187</v>
      </c>
      <c r="K150" s="10">
        <v>3.0564955592153873</v>
      </c>
      <c r="L150" s="51">
        <v>4064513253.5473781</v>
      </c>
      <c r="M150" s="10">
        <v>8380439.6980358306</v>
      </c>
      <c r="N150" s="10">
        <v>9776729.9095078278</v>
      </c>
      <c r="O150" s="52">
        <v>379.50841260244857</v>
      </c>
      <c r="P150" s="10">
        <v>95008171.008376107</v>
      </c>
      <c r="Q150" s="10">
        <v>633387.80672250735</v>
      </c>
      <c r="R150" s="10">
        <v>1015749.5312472291</v>
      </c>
      <c r="S150" s="10">
        <v>58.022657246676751</v>
      </c>
      <c r="T150" s="51">
        <v>3844886.7003632095</v>
      </c>
      <c r="U150" s="38">
        <v>21121559449220.801</v>
      </c>
      <c r="V150" s="118">
        <v>4</v>
      </c>
      <c r="W150" s="118">
        <v>4</v>
      </c>
      <c r="X150" s="118">
        <v>4</v>
      </c>
      <c r="Y150" s="118">
        <v>4</v>
      </c>
      <c r="Z150" s="118">
        <v>4</v>
      </c>
      <c r="AA150" s="119">
        <v>4</v>
      </c>
      <c r="AB150" s="118">
        <v>4</v>
      </c>
      <c r="AC150" s="118">
        <v>4</v>
      </c>
      <c r="AD150" s="118">
        <v>4</v>
      </c>
      <c r="AE150" s="118">
        <v>4</v>
      </c>
      <c r="AF150" s="127">
        <f t="shared" si="47"/>
        <v>108.30737742667071</v>
      </c>
      <c r="AG150" s="131">
        <f t="shared" si="48"/>
        <v>97.676832543320032</v>
      </c>
      <c r="AH150" s="132">
        <f t="shared" si="49"/>
        <v>90.005280012369099</v>
      </c>
      <c r="AI150" s="133">
        <f t="shared" si="50"/>
        <v>79.374735129018418</v>
      </c>
      <c r="AJ150" s="59" t="str">
        <f>IF(head!$F$48="S460","a0","b")</f>
        <v>b</v>
      </c>
      <c r="AK150" s="59">
        <f t="shared" si="51"/>
        <v>0.34</v>
      </c>
      <c r="AL150" s="14">
        <f>IF(head!F$48="S235",235,IF(head!F$48="S275",275,IF(head!F$48="S355",355,IF(head!F$48="S420",420,460))))^0.5*head!$I$40*1000/(S150*3.1416*210000^0.5)</f>
        <v>0.66066040932107373</v>
      </c>
      <c r="AM150" s="14">
        <f t="shared" si="52"/>
        <v>0.79654835780672695</v>
      </c>
      <c r="AN150" s="14">
        <f t="shared" si="53"/>
        <v>0.80545162365678824</v>
      </c>
      <c r="AO150" s="15">
        <f>IF(head!F$48="S235",235,IF(head!F$48="S275",275,IF(head!F$48="S355",355,IF(head!F$48="S420",420,460))))*AN150*J150/1000</f>
        <v>5341.6207815215485</v>
      </c>
      <c r="AP150" s="44" t="s">
        <v>137</v>
      </c>
    </row>
    <row r="151" spans="1:42">
      <c r="A151" s="24" t="s">
        <v>56</v>
      </c>
      <c r="B151" s="31">
        <v>0</v>
      </c>
      <c r="C151" s="4"/>
      <c r="D151" s="4"/>
      <c r="E151" s="218"/>
      <c r="F151" s="4"/>
      <c r="G151" s="4"/>
      <c r="H151" s="39"/>
      <c r="I151" s="5"/>
      <c r="J151" s="5"/>
      <c r="K151" s="5"/>
      <c r="L151" s="53"/>
      <c r="M151" s="5"/>
      <c r="N151" s="5"/>
      <c r="O151" s="54"/>
      <c r="P151" s="5"/>
      <c r="Q151" s="5"/>
      <c r="R151" s="5"/>
      <c r="S151" s="5"/>
      <c r="T151" s="53"/>
      <c r="U151" s="40"/>
      <c r="V151" s="105" t="s">
        <v>35</v>
      </c>
      <c r="W151" s="105" t="s">
        <v>35</v>
      </c>
      <c r="X151" s="105" t="s">
        <v>35</v>
      </c>
      <c r="Y151" s="105" t="s">
        <v>35</v>
      </c>
      <c r="Z151" s="105" t="s">
        <v>35</v>
      </c>
      <c r="AA151" s="106" t="s">
        <v>35</v>
      </c>
      <c r="AB151" s="105" t="s">
        <v>35</v>
      </c>
      <c r="AC151" s="105" t="s">
        <v>35</v>
      </c>
      <c r="AD151" s="105" t="s">
        <v>35</v>
      </c>
      <c r="AE151" s="105" t="s">
        <v>35</v>
      </c>
      <c r="AF151" s="92"/>
      <c r="AG151" s="93"/>
      <c r="AH151" s="94"/>
      <c r="AI151" s="95"/>
      <c r="AJ151" s="60"/>
      <c r="AK151" s="60"/>
      <c r="AL151" s="20" t="s">
        <v>35</v>
      </c>
      <c r="AM151" s="20"/>
      <c r="AN151" s="20"/>
      <c r="AO151" s="21" t="s">
        <v>35</v>
      </c>
      <c r="AP151" s="45" t="str">
        <f t="shared" ref="AP151:AP174" si="54">A152</f>
        <v>HEB 100</v>
      </c>
    </row>
    <row r="152" spans="1:42">
      <c r="A152" s="24" t="s">
        <v>192</v>
      </c>
      <c r="B152" s="31">
        <f t="shared" ref="B152:B175" si="55">AO152</f>
        <v>190.01950873059556</v>
      </c>
      <c r="C152" s="4">
        <v>100</v>
      </c>
      <c r="D152" s="4">
        <v>100</v>
      </c>
      <c r="E152" s="218">
        <v>6</v>
      </c>
      <c r="F152" s="4">
        <v>10</v>
      </c>
      <c r="G152" s="4">
        <v>12</v>
      </c>
      <c r="H152" s="39">
        <v>20.438343664382099</v>
      </c>
      <c r="I152" s="5">
        <v>20.82888526306456</v>
      </c>
      <c r="J152" s="5">
        <v>2603.61065788307</v>
      </c>
      <c r="K152" s="5">
        <v>0.567398223686155</v>
      </c>
      <c r="L152" s="53">
        <v>4495451.4061307833</v>
      </c>
      <c r="M152" s="5">
        <v>89909.028122615666</v>
      </c>
      <c r="N152" s="5">
        <v>104213.09842072596</v>
      </c>
      <c r="O152" s="54">
        <v>41.552641149252437</v>
      </c>
      <c r="P152" s="5">
        <v>1672721.0483741476</v>
      </c>
      <c r="Q152" s="5">
        <v>33454.420967482954</v>
      </c>
      <c r="R152" s="5">
        <v>51422.159868246046</v>
      </c>
      <c r="S152" s="5">
        <v>25.34683516656052</v>
      </c>
      <c r="T152" s="53">
        <v>93105.470512685395</v>
      </c>
      <c r="U152" s="40">
        <v>3232357756.0934</v>
      </c>
      <c r="V152" s="105">
        <v>1</v>
      </c>
      <c r="W152" s="105">
        <v>1</v>
      </c>
      <c r="X152" s="105">
        <v>1</v>
      </c>
      <c r="Y152" s="105">
        <v>1</v>
      </c>
      <c r="Z152" s="105">
        <v>1</v>
      </c>
      <c r="AA152" s="106">
        <v>1</v>
      </c>
      <c r="AB152" s="105">
        <v>1</v>
      </c>
      <c r="AC152" s="105">
        <v>1</v>
      </c>
      <c r="AD152" s="105">
        <v>1</v>
      </c>
      <c r="AE152" s="105">
        <v>1</v>
      </c>
      <c r="AF152" s="92">
        <f t="shared" ref="AF152:AF175" si="56">K152/J152*1000000</f>
        <v>217.92744701217813</v>
      </c>
      <c r="AG152" s="96">
        <f t="shared" ref="AG152:AG175" si="57">(K152*1000-D152)/J152*1000</f>
        <v>179.51924657820561</v>
      </c>
      <c r="AH152" s="97">
        <f t="shared" ref="AH152:AH200" si="58">2*(C152+D152)/J152*1000</f>
        <v>153.6328017358901</v>
      </c>
      <c r="AI152" s="98">
        <f t="shared" ref="AI152:AI175" si="59">(2*C152+D152)/J152*1000</f>
        <v>115.22460130191756</v>
      </c>
      <c r="AJ152" s="60" t="str">
        <f>IF(head!$F$48="S460","a","c")</f>
        <v>c</v>
      </c>
      <c r="AK152" s="60">
        <f t="shared" si="40"/>
        <v>0.49</v>
      </c>
      <c r="AL152" s="20">
        <f>IF(head!F$48="S235",235,IF(head!F$48="S275",275,IF(head!F$48="S355",355,IF(head!F$48="S420",420,460))))^0.5*head!$I$40*1000/(S152*3.1416*210000^0.5)</f>
        <v>1.5123494603798902</v>
      </c>
      <c r="AM152" s="20">
        <f t="shared" si="41"/>
        <v>1.9651260629487455</v>
      </c>
      <c r="AN152" s="20">
        <f t="shared" si="42"/>
        <v>0.31056627139105125</v>
      </c>
      <c r="AO152" s="21">
        <f>IF(head!F$48="S235",235,IF(head!F$48="S275",275,IF(head!F$48="S355",355,IF(head!F$48="S420",420,460))))*AN152*J152/1000</f>
        <v>190.01950873059556</v>
      </c>
      <c r="AP152" s="45" t="str">
        <f t="shared" si="54"/>
        <v>HEB 120</v>
      </c>
    </row>
    <row r="153" spans="1:42">
      <c r="A153" s="24" t="s">
        <v>77</v>
      </c>
      <c r="B153" s="31">
        <f t="shared" si="55"/>
        <v>326.52377165765392</v>
      </c>
      <c r="C153" s="4">
        <v>120</v>
      </c>
      <c r="D153" s="4">
        <v>120</v>
      </c>
      <c r="E153" s="218">
        <v>6.5</v>
      </c>
      <c r="F153" s="4">
        <v>11</v>
      </c>
      <c r="G153" s="4">
        <v>12</v>
      </c>
      <c r="H153" s="39">
        <v>26.6947936643821</v>
      </c>
      <c r="I153" s="5">
        <v>27.204885263064561</v>
      </c>
      <c r="J153" s="5">
        <v>3400.61065788307</v>
      </c>
      <c r="K153" s="5">
        <v>0.686398223686155</v>
      </c>
      <c r="L153" s="53">
        <v>8643725.3076590467</v>
      </c>
      <c r="M153" s="5">
        <v>144062.08846098412</v>
      </c>
      <c r="N153" s="5">
        <v>165212.09434167357</v>
      </c>
      <c r="O153" s="54">
        <v>50.416422184203292</v>
      </c>
      <c r="P153" s="5">
        <v>3175215.9581410554</v>
      </c>
      <c r="Q153" s="5">
        <v>52920.265969017586</v>
      </c>
      <c r="R153" s="5">
        <v>80968.187532716809</v>
      </c>
      <c r="S153" s="5">
        <v>30.55682158874669</v>
      </c>
      <c r="T153" s="53">
        <v>139454.96642675999</v>
      </c>
      <c r="U153" s="40">
        <v>9124726816.9445591</v>
      </c>
      <c r="V153" s="105">
        <v>1</v>
      </c>
      <c r="W153" s="105">
        <v>1</v>
      </c>
      <c r="X153" s="105">
        <v>1</v>
      </c>
      <c r="Y153" s="105">
        <v>1</v>
      </c>
      <c r="Z153" s="105">
        <v>1</v>
      </c>
      <c r="AA153" s="106">
        <v>1</v>
      </c>
      <c r="AB153" s="105">
        <v>1</v>
      </c>
      <c r="AC153" s="105">
        <v>1</v>
      </c>
      <c r="AD153" s="105">
        <v>1</v>
      </c>
      <c r="AE153" s="105">
        <v>1</v>
      </c>
      <c r="AF153" s="92">
        <f t="shared" si="56"/>
        <v>201.84557796847227</v>
      </c>
      <c r="AG153" s="96">
        <f t="shared" si="57"/>
        <v>166.55779819226532</v>
      </c>
      <c r="AH153" s="97">
        <f t="shared" si="58"/>
        <v>141.15111910482781</v>
      </c>
      <c r="AI153" s="98">
        <f t="shared" si="59"/>
        <v>105.86333932862084</v>
      </c>
      <c r="AJ153" s="60" t="str">
        <f>IF(head!$F$48="S460","a","c")</f>
        <v>c</v>
      </c>
      <c r="AK153" s="60">
        <f t="shared" si="40"/>
        <v>0.49</v>
      </c>
      <c r="AL153" s="20">
        <f>IF(head!F$48="S235",235,IF(head!F$48="S275",275,IF(head!F$48="S355",355,IF(head!F$48="S420",420,460))))^0.5*head!$I$40*1000/(S153*3.1416*210000^0.5)</f>
        <v>1.2544914848278268</v>
      </c>
      <c r="AM153" s="20">
        <f t="shared" si="41"/>
        <v>1.5452248565355804</v>
      </c>
      <c r="AN153" s="20">
        <f t="shared" si="42"/>
        <v>0.40859216120396363</v>
      </c>
      <c r="AO153" s="21">
        <f>IF(head!F$48="S235",235,IF(head!F$48="S275",275,IF(head!F$48="S355",355,IF(head!F$48="S420",420,460))))*AN153*J153/1000</f>
        <v>326.52377165765392</v>
      </c>
      <c r="AP153" s="45" t="str">
        <f t="shared" si="54"/>
        <v>HEB 140</v>
      </c>
    </row>
    <row r="154" spans="1:42">
      <c r="A154" s="24" t="s">
        <v>78</v>
      </c>
      <c r="B154" s="31">
        <f t="shared" si="55"/>
        <v>504.28497934278772</v>
      </c>
      <c r="C154" s="4">
        <v>140</v>
      </c>
      <c r="D154" s="4">
        <v>140</v>
      </c>
      <c r="E154" s="218">
        <v>7</v>
      </c>
      <c r="F154" s="4">
        <v>12</v>
      </c>
      <c r="G154" s="4">
        <v>12</v>
      </c>
      <c r="H154" s="39">
        <v>33.720543664382092</v>
      </c>
      <c r="I154" s="5">
        <v>34.364885263064558</v>
      </c>
      <c r="J154" s="5">
        <v>4295.6106578830695</v>
      </c>
      <c r="K154" s="5">
        <v>0.80539822368615499</v>
      </c>
      <c r="L154" s="53">
        <v>15092308.802431032</v>
      </c>
      <c r="M154" s="5">
        <v>215604.41146330046</v>
      </c>
      <c r="N154" s="5">
        <v>245426.0902626212</v>
      </c>
      <c r="O154" s="54">
        <v>59.274156943282939</v>
      </c>
      <c r="P154" s="5">
        <v>5496663.1109068645</v>
      </c>
      <c r="Q154" s="5">
        <v>78523.758727240915</v>
      </c>
      <c r="R154" s="5">
        <v>119784.96519718757</v>
      </c>
      <c r="S154" s="5">
        <v>35.771496099634476</v>
      </c>
      <c r="T154" s="53">
        <v>201977.99803147299</v>
      </c>
      <c r="U154" s="40">
        <v>21964831790.958698</v>
      </c>
      <c r="V154" s="105">
        <v>1</v>
      </c>
      <c r="W154" s="105">
        <v>1</v>
      </c>
      <c r="X154" s="105">
        <v>1</v>
      </c>
      <c r="Y154" s="105">
        <v>1</v>
      </c>
      <c r="Z154" s="105">
        <v>1</v>
      </c>
      <c r="AA154" s="106">
        <v>1</v>
      </c>
      <c r="AB154" s="105">
        <v>1</v>
      </c>
      <c r="AC154" s="105">
        <v>1</v>
      </c>
      <c r="AD154" s="105">
        <v>1</v>
      </c>
      <c r="AE154" s="105">
        <v>1</v>
      </c>
      <c r="AF154" s="92">
        <f t="shared" si="56"/>
        <v>187.49330137919557</v>
      </c>
      <c r="AG154" s="96">
        <f t="shared" si="57"/>
        <v>154.90189327681563</v>
      </c>
      <c r="AH154" s="97">
        <f t="shared" si="58"/>
        <v>130.36563240951983</v>
      </c>
      <c r="AI154" s="98">
        <f t="shared" si="59"/>
        <v>97.774224307139889</v>
      </c>
      <c r="AJ154" s="60" t="str">
        <f>IF(head!$F$48="S460","a","c")</f>
        <v>c</v>
      </c>
      <c r="AK154" s="60">
        <f t="shared" si="40"/>
        <v>0.49</v>
      </c>
      <c r="AL154" s="20">
        <f>IF(head!F$48="S235",235,IF(head!F$48="S275",275,IF(head!F$48="S355",355,IF(head!F$48="S420",420,460))))^0.5*head!$I$40*1000/(S154*3.1416*210000^0.5)</f>
        <v>1.0716150193918652</v>
      </c>
      <c r="AM154" s="20">
        <f t="shared" si="41"/>
        <v>1.2877250546441208</v>
      </c>
      <c r="AN154" s="20">
        <f t="shared" si="42"/>
        <v>0.49955494108392229</v>
      </c>
      <c r="AO154" s="21">
        <f>IF(head!F$48="S235",235,IF(head!F$48="S275",275,IF(head!F$48="S355",355,IF(head!F$48="S420",420,460))))*AN154*J154/1000</f>
        <v>504.28497934278772</v>
      </c>
      <c r="AP154" s="45" t="str">
        <f t="shared" si="54"/>
        <v>HEB 160</v>
      </c>
    </row>
    <row r="155" spans="1:42">
      <c r="A155" s="24" t="s">
        <v>79</v>
      </c>
      <c r="B155" s="31">
        <f t="shared" si="55"/>
        <v>728.42551564113194</v>
      </c>
      <c r="C155" s="4">
        <v>160</v>
      </c>
      <c r="D155" s="4">
        <v>160</v>
      </c>
      <c r="E155" s="218">
        <v>8</v>
      </c>
      <c r="F155" s="4">
        <v>13</v>
      </c>
      <c r="G155" s="4">
        <v>15</v>
      </c>
      <c r="H155" s="39">
        <v>42.587361975597034</v>
      </c>
      <c r="I155" s="5">
        <v>43.401133223538373</v>
      </c>
      <c r="J155" s="5">
        <v>5425.1416529422968</v>
      </c>
      <c r="K155" s="5">
        <v>0.91824777960769377</v>
      </c>
      <c r="L155" s="53">
        <v>24920010.247533977</v>
      </c>
      <c r="M155" s="5">
        <v>311500.12809417472</v>
      </c>
      <c r="N155" s="5">
        <v>353965.36595299939</v>
      </c>
      <c r="O155" s="54">
        <v>67.774850323213073</v>
      </c>
      <c r="P155" s="5">
        <v>8892347.3546901736</v>
      </c>
      <c r="Q155" s="5">
        <v>111154.34193362718</v>
      </c>
      <c r="R155" s="5">
        <v>169963.69140590364</v>
      </c>
      <c r="S155" s="5">
        <v>40.485794678719358</v>
      </c>
      <c r="T155" s="53">
        <v>312489.08404467697</v>
      </c>
      <c r="U155" s="40">
        <v>46665099831.053101</v>
      </c>
      <c r="V155" s="105">
        <v>1</v>
      </c>
      <c r="W155" s="105">
        <v>1</v>
      </c>
      <c r="X155" s="105">
        <v>1</v>
      </c>
      <c r="Y155" s="105">
        <v>1</v>
      </c>
      <c r="Z155" s="105">
        <v>1</v>
      </c>
      <c r="AA155" s="106">
        <v>1</v>
      </c>
      <c r="AB155" s="105">
        <v>1</v>
      </c>
      <c r="AC155" s="105">
        <v>1</v>
      </c>
      <c r="AD155" s="105">
        <v>1</v>
      </c>
      <c r="AE155" s="105">
        <v>1</v>
      </c>
      <c r="AF155" s="92">
        <f t="shared" si="56"/>
        <v>169.25784400665131</v>
      </c>
      <c r="AG155" s="96">
        <f t="shared" si="57"/>
        <v>139.76552652712064</v>
      </c>
      <c r="AH155" s="97">
        <f t="shared" si="58"/>
        <v>117.96926991812268</v>
      </c>
      <c r="AI155" s="98">
        <f t="shared" si="59"/>
        <v>88.476952438592008</v>
      </c>
      <c r="AJ155" s="60" t="str">
        <f>IF(head!$F$48="S460","a","c")</f>
        <v>c</v>
      </c>
      <c r="AK155" s="60">
        <f t="shared" si="40"/>
        <v>0.49</v>
      </c>
      <c r="AL155" s="20">
        <f>IF(head!F$48="S235",235,IF(head!F$48="S275",275,IF(head!F$48="S355",355,IF(head!F$48="S420",420,460))))^0.5*head!$I$40*1000/(S155*3.1416*210000^0.5)</f>
        <v>0.94683265551991347</v>
      </c>
      <c r="AM155" s="20">
        <f t="shared" si="41"/>
        <v>1.1312200393818244</v>
      </c>
      <c r="AN155" s="20">
        <f t="shared" si="42"/>
        <v>0.57135522785848658</v>
      </c>
      <c r="AO155" s="21">
        <f>IF(head!F$48="S235",235,IF(head!F$48="S275",275,IF(head!F$48="S355",355,IF(head!F$48="S420",420,460))))*AN155*J155/1000</f>
        <v>728.42551564113194</v>
      </c>
      <c r="AP155" s="45" t="str">
        <f t="shared" si="54"/>
        <v>HEB 180</v>
      </c>
    </row>
    <row r="156" spans="1:42">
      <c r="A156" s="24" t="s">
        <v>80</v>
      </c>
      <c r="B156" s="31">
        <f t="shared" si="55"/>
        <v>978.06226950387622</v>
      </c>
      <c r="C156" s="4">
        <v>180</v>
      </c>
      <c r="D156" s="4">
        <v>180</v>
      </c>
      <c r="E156" s="218">
        <v>8.5</v>
      </c>
      <c r="F156" s="4">
        <v>14</v>
      </c>
      <c r="G156" s="4">
        <v>15</v>
      </c>
      <c r="H156" s="39">
        <v>51.222361975597032</v>
      </c>
      <c r="I156" s="5">
        <v>52.201133223538378</v>
      </c>
      <c r="J156" s="5">
        <v>6525.1416529422968</v>
      </c>
      <c r="K156" s="5">
        <v>1.0372477796076938</v>
      </c>
      <c r="L156" s="53">
        <v>38311329.975242957</v>
      </c>
      <c r="M156" s="5">
        <v>425681.44416936621</v>
      </c>
      <c r="N156" s="5">
        <v>481447.64082948008</v>
      </c>
      <c r="O156" s="54">
        <v>76.624674439493049</v>
      </c>
      <c r="P156" s="5">
        <v>13628464.1884131</v>
      </c>
      <c r="Q156" s="5">
        <v>151427.37987125668</v>
      </c>
      <c r="R156" s="5">
        <v>231013.47681913924</v>
      </c>
      <c r="S156" s="5">
        <v>45.701292906449368</v>
      </c>
      <c r="T156" s="53">
        <v>422447.86882266501</v>
      </c>
      <c r="U156" s="40">
        <v>91725400166.341995</v>
      </c>
      <c r="V156" s="105">
        <v>1</v>
      </c>
      <c r="W156" s="105">
        <v>1</v>
      </c>
      <c r="X156" s="105">
        <v>1</v>
      </c>
      <c r="Y156" s="105">
        <v>1</v>
      </c>
      <c r="Z156" s="105">
        <v>1</v>
      </c>
      <c r="AA156" s="106">
        <v>1</v>
      </c>
      <c r="AB156" s="105">
        <v>1</v>
      </c>
      <c r="AC156" s="105">
        <v>1</v>
      </c>
      <c r="AD156" s="105">
        <v>1</v>
      </c>
      <c r="AE156" s="105">
        <v>1</v>
      </c>
      <c r="AF156" s="92">
        <f t="shared" si="56"/>
        <v>158.96172600942404</v>
      </c>
      <c r="AG156" s="96">
        <f t="shared" si="57"/>
        <v>131.37611797609731</v>
      </c>
      <c r="AH156" s="97">
        <f t="shared" si="58"/>
        <v>110.342432133307</v>
      </c>
      <c r="AI156" s="98">
        <f t="shared" si="59"/>
        <v>82.756824099980236</v>
      </c>
      <c r="AJ156" s="60" t="str">
        <f>IF(head!$F$48="S460","a","c")</f>
        <v>c</v>
      </c>
      <c r="AK156" s="60">
        <f t="shared" si="40"/>
        <v>0.49</v>
      </c>
      <c r="AL156" s="20">
        <f>IF(head!F$48="S235",235,IF(head!F$48="S275",275,IF(head!F$48="S355",355,IF(head!F$48="S420",420,460))))^0.5*head!$I$40*1000/(S156*3.1416*210000^0.5)</f>
        <v>0.8387787313797469</v>
      </c>
      <c r="AM156" s="20">
        <f t="shared" si="41"/>
        <v>1.0082756692955468</v>
      </c>
      <c r="AN156" s="20">
        <f t="shared" si="42"/>
        <v>0.6378355177002345</v>
      </c>
      <c r="AO156" s="21">
        <f>IF(head!F$48="S235",235,IF(head!F$48="S275",275,IF(head!F$48="S355",355,IF(head!F$48="S420",420,460))))*AN156*J156/1000</f>
        <v>978.06226950387622</v>
      </c>
      <c r="AP156" s="45" t="str">
        <f t="shared" si="54"/>
        <v>HEB 200</v>
      </c>
    </row>
    <row r="157" spans="1:42">
      <c r="A157" s="24" t="s">
        <v>81</v>
      </c>
      <c r="B157" s="31">
        <f t="shared" si="55"/>
        <v>1264.7831120501592</v>
      </c>
      <c r="C157" s="4">
        <v>200</v>
      </c>
      <c r="D157" s="4">
        <v>200</v>
      </c>
      <c r="E157" s="218">
        <v>9</v>
      </c>
      <c r="F157" s="4">
        <v>15</v>
      </c>
      <c r="G157" s="4">
        <v>18</v>
      </c>
      <c r="H157" s="39">
        <v>61.293773244859729</v>
      </c>
      <c r="I157" s="5">
        <v>62.464991841895262</v>
      </c>
      <c r="J157" s="5">
        <v>7808.1239802369073</v>
      </c>
      <c r="K157" s="5">
        <v>1.1510973355292327</v>
      </c>
      <c r="L157" s="53">
        <v>56961760.589682661</v>
      </c>
      <c r="M157" s="5">
        <v>569617.6058968266</v>
      </c>
      <c r="N157" s="5">
        <v>642547.30667587277</v>
      </c>
      <c r="O157" s="54">
        <v>85.411893873293721</v>
      </c>
      <c r="P157" s="5">
        <v>20033687.807394125</v>
      </c>
      <c r="Q157" s="5">
        <v>200336.87807394125</v>
      </c>
      <c r="R157" s="5">
        <v>305812.28955533041</v>
      </c>
      <c r="S157" s="5">
        <v>50.653224910181059</v>
      </c>
      <c r="T157" s="53">
        <v>596001.62994367699</v>
      </c>
      <c r="U157" s="40">
        <v>167059855970.74799</v>
      </c>
      <c r="V157" s="105">
        <v>1</v>
      </c>
      <c r="W157" s="105">
        <v>1</v>
      </c>
      <c r="X157" s="105">
        <v>1</v>
      </c>
      <c r="Y157" s="105">
        <v>1</v>
      </c>
      <c r="Z157" s="105">
        <v>1</v>
      </c>
      <c r="AA157" s="106">
        <v>1</v>
      </c>
      <c r="AB157" s="105">
        <v>1</v>
      </c>
      <c r="AC157" s="105">
        <v>1</v>
      </c>
      <c r="AD157" s="105">
        <v>1</v>
      </c>
      <c r="AE157" s="105">
        <v>1</v>
      </c>
      <c r="AF157" s="92">
        <f t="shared" si="56"/>
        <v>147.42303509047343</v>
      </c>
      <c r="AG157" s="96">
        <f t="shared" si="57"/>
        <v>121.8086877125093</v>
      </c>
      <c r="AH157" s="97">
        <f t="shared" si="58"/>
        <v>102.45738951185649</v>
      </c>
      <c r="AI157" s="98">
        <f t="shared" si="59"/>
        <v>76.843042133892354</v>
      </c>
      <c r="AJ157" s="60" t="str">
        <f>IF(head!$F$48="S460","a","c")</f>
        <v>c</v>
      </c>
      <c r="AK157" s="60">
        <f t="shared" si="40"/>
        <v>0.49</v>
      </c>
      <c r="AL157" s="20">
        <f>IF(head!F$48="S235",235,IF(head!F$48="S275",275,IF(head!F$48="S355",355,IF(head!F$48="S420",420,460))))^0.5*head!$I$40*1000/(S157*3.1416*210000^0.5)</f>
        <v>0.75677851813895114</v>
      </c>
      <c r="AM157" s="20">
        <f t="shared" si="41"/>
        <v>0.92276759970233646</v>
      </c>
      <c r="AN157" s="20">
        <f t="shared" si="42"/>
        <v>0.68928923382628282</v>
      </c>
      <c r="AO157" s="21">
        <f>IF(head!F$48="S235",235,IF(head!F$48="S275",275,IF(head!F$48="S355",355,IF(head!F$48="S420",420,460))))*AN157*J157/1000</f>
        <v>1264.7831120501592</v>
      </c>
      <c r="AP157" s="45" t="str">
        <f t="shared" si="54"/>
        <v>HEB 220</v>
      </c>
    </row>
    <row r="158" spans="1:42">
      <c r="A158" s="24" t="s">
        <v>82</v>
      </c>
      <c r="B158" s="31">
        <f t="shared" si="55"/>
        <v>1569.0292545015318</v>
      </c>
      <c r="C158" s="4">
        <v>220</v>
      </c>
      <c r="D158" s="4">
        <v>220</v>
      </c>
      <c r="E158" s="218">
        <v>9.5</v>
      </c>
      <c r="F158" s="4">
        <v>16</v>
      </c>
      <c r="G158" s="4">
        <v>18</v>
      </c>
      <c r="H158" s="39">
        <v>71.467373244859729</v>
      </c>
      <c r="I158" s="5">
        <v>72.83299184189525</v>
      </c>
      <c r="J158" s="5">
        <v>9104.1239802369073</v>
      </c>
      <c r="K158" s="5">
        <v>1.2700973355292327</v>
      </c>
      <c r="L158" s="53">
        <v>80909652.152247563</v>
      </c>
      <c r="M158" s="5">
        <v>735542.29229315964</v>
      </c>
      <c r="N158" s="5">
        <v>827047.42249800498</v>
      </c>
      <c r="O158" s="54">
        <v>94.271644991720365</v>
      </c>
      <c r="P158" s="5">
        <v>28432661.459920555</v>
      </c>
      <c r="Q158" s="5">
        <v>258478.74054473231</v>
      </c>
      <c r="R158" s="5">
        <v>393881.07055038959</v>
      </c>
      <c r="S158" s="5">
        <v>55.884281982122822</v>
      </c>
      <c r="T158" s="53">
        <v>770316.57900687004</v>
      </c>
      <c r="U158" s="40">
        <v>289504007156.59601</v>
      </c>
      <c r="V158" s="105">
        <v>1</v>
      </c>
      <c r="W158" s="105">
        <v>1</v>
      </c>
      <c r="X158" s="105">
        <v>1</v>
      </c>
      <c r="Y158" s="105">
        <v>1</v>
      </c>
      <c r="Z158" s="105">
        <v>1</v>
      </c>
      <c r="AA158" s="106">
        <v>1</v>
      </c>
      <c r="AB158" s="105">
        <v>1</v>
      </c>
      <c r="AC158" s="105">
        <v>1</v>
      </c>
      <c r="AD158" s="105">
        <v>1</v>
      </c>
      <c r="AE158" s="105">
        <v>1</v>
      </c>
      <c r="AF158" s="92">
        <f t="shared" si="56"/>
        <v>139.50791292894743</v>
      </c>
      <c r="AG158" s="96">
        <f t="shared" si="57"/>
        <v>115.34303990244067</v>
      </c>
      <c r="AH158" s="97">
        <f t="shared" si="58"/>
        <v>96.659492106026946</v>
      </c>
      <c r="AI158" s="98">
        <f t="shared" si="59"/>
        <v>72.494619079520206</v>
      </c>
      <c r="AJ158" s="60" t="str">
        <f>IF(head!$F$48="S460","a","c")</f>
        <v>c</v>
      </c>
      <c r="AK158" s="60">
        <f t="shared" si="40"/>
        <v>0.49</v>
      </c>
      <c r="AL158" s="20">
        <f>IF(head!F$48="S235",235,IF(head!F$48="S275",275,IF(head!F$48="S355",355,IF(head!F$48="S420",420,460))))^0.5*head!$I$40*1000/(S158*3.1416*210000^0.5)</f>
        <v>0.68594014500800959</v>
      </c>
      <c r="AM158" s="20">
        <f t="shared" si="41"/>
        <v>0.85431227679376698</v>
      </c>
      <c r="AN158" s="20">
        <f t="shared" si="42"/>
        <v>0.7333731665358616</v>
      </c>
      <c r="AO158" s="21">
        <f>IF(head!F$48="S235",235,IF(head!F$48="S275",275,IF(head!F$48="S355",355,IF(head!F$48="S420",420,460))))*AN158*J158/1000</f>
        <v>1569.0292545015318</v>
      </c>
      <c r="AP158" s="45" t="str">
        <f t="shared" si="54"/>
        <v>HEB 240</v>
      </c>
    </row>
    <row r="159" spans="1:42">
      <c r="A159" s="24" t="s">
        <v>193</v>
      </c>
      <c r="B159" s="31">
        <f t="shared" si="55"/>
        <v>1911.3421949055585</v>
      </c>
      <c r="C159" s="4">
        <v>240</v>
      </c>
      <c r="D159" s="4">
        <v>240</v>
      </c>
      <c r="E159" s="218">
        <v>10</v>
      </c>
      <c r="F159" s="4">
        <v>17</v>
      </c>
      <c r="G159" s="4">
        <v>21</v>
      </c>
      <c r="H159" s="39">
        <v>83.198677472170175</v>
      </c>
      <c r="I159" s="5">
        <v>84.788461118135217</v>
      </c>
      <c r="J159" s="5">
        <v>10598.557639766901</v>
      </c>
      <c r="K159" s="5">
        <v>1.3839468914507713</v>
      </c>
      <c r="L159" s="53">
        <v>112593047.21624359</v>
      </c>
      <c r="M159" s="5">
        <v>938275.39346869662</v>
      </c>
      <c r="N159" s="5">
        <v>1053145.7264608857</v>
      </c>
      <c r="O159" s="54">
        <v>103.07003024636219</v>
      </c>
      <c r="P159" s="5">
        <v>39226586.610933393</v>
      </c>
      <c r="Q159" s="5">
        <v>326888.22175777826</v>
      </c>
      <c r="R159" s="5">
        <v>498418.49863393942</v>
      </c>
      <c r="S159" s="5">
        <v>60.836872017178699</v>
      </c>
      <c r="T159" s="53">
        <v>1036217.2074635699</v>
      </c>
      <c r="U159" s="40">
        <v>476272841888.93799</v>
      </c>
      <c r="V159" s="105">
        <v>1</v>
      </c>
      <c r="W159" s="105">
        <v>1</v>
      </c>
      <c r="X159" s="105">
        <v>1</v>
      </c>
      <c r="Y159" s="105">
        <v>1</v>
      </c>
      <c r="Z159" s="105">
        <v>1</v>
      </c>
      <c r="AA159" s="106">
        <v>1</v>
      </c>
      <c r="AB159" s="105">
        <v>1</v>
      </c>
      <c r="AC159" s="105">
        <v>1</v>
      </c>
      <c r="AD159" s="105">
        <v>1</v>
      </c>
      <c r="AE159" s="105">
        <v>2</v>
      </c>
      <c r="AF159" s="92">
        <f t="shared" si="56"/>
        <v>130.57879557667897</v>
      </c>
      <c r="AG159" s="96">
        <f t="shared" si="57"/>
        <v>107.93420485430606</v>
      </c>
      <c r="AH159" s="97">
        <f t="shared" si="58"/>
        <v>90.578362889491601</v>
      </c>
      <c r="AI159" s="98">
        <f t="shared" si="59"/>
        <v>67.933772167118704</v>
      </c>
      <c r="AJ159" s="60" t="str">
        <f>IF(head!$F$48="S460","a","c")</f>
        <v>c</v>
      </c>
      <c r="AK159" s="60">
        <f t="shared" si="40"/>
        <v>0.49</v>
      </c>
      <c r="AL159" s="20">
        <f>IF(head!F$48="S235",235,IF(head!F$48="S275",275,IF(head!F$48="S355",355,IF(head!F$48="S420",420,460))))^0.5*head!$I$40*1000/(S159*3.1416*210000^0.5)</f>
        <v>0.6300993331093937</v>
      </c>
      <c r="AM159" s="20">
        <f t="shared" si="41"/>
        <v>0.80388692140425277</v>
      </c>
      <c r="AN159" s="20">
        <f t="shared" si="42"/>
        <v>0.7674035768446501</v>
      </c>
      <c r="AO159" s="21">
        <f>IF(head!F$48="S235",235,IF(head!F$48="S275",275,IF(head!F$48="S355",355,IF(head!F$48="S420",420,460))))*AN159*J159/1000</f>
        <v>1911.3421949055585</v>
      </c>
      <c r="AP159" s="45" t="str">
        <f t="shared" si="54"/>
        <v>HEB 260</v>
      </c>
    </row>
    <row r="160" spans="1:42">
      <c r="A160" s="24" t="s">
        <v>194</v>
      </c>
      <c r="B160" s="31">
        <f t="shared" si="55"/>
        <v>2215.2740246760177</v>
      </c>
      <c r="C160" s="4">
        <v>260</v>
      </c>
      <c r="D160" s="4">
        <v>260</v>
      </c>
      <c r="E160" s="218">
        <v>10</v>
      </c>
      <c r="F160" s="4">
        <v>17.5</v>
      </c>
      <c r="G160" s="4">
        <v>24</v>
      </c>
      <c r="H160" s="39">
        <v>92.978874657528394</v>
      </c>
      <c r="I160" s="5">
        <v>94.755541052258238</v>
      </c>
      <c r="J160" s="5">
        <v>11844.44263153228</v>
      </c>
      <c r="K160" s="5">
        <v>1.4987964473723101</v>
      </c>
      <c r="L160" s="53">
        <v>149194267.87309265</v>
      </c>
      <c r="M160" s="5">
        <v>1147648.2144084051</v>
      </c>
      <c r="N160" s="5">
        <v>1282911.6728906066</v>
      </c>
      <c r="O160" s="54">
        <v>112.23253034034182</v>
      </c>
      <c r="P160" s="5">
        <v>51345173.325392626</v>
      </c>
      <c r="Q160" s="5">
        <v>394962.87173378945</v>
      </c>
      <c r="R160" s="5">
        <v>602247.83631443605</v>
      </c>
      <c r="S160" s="5">
        <v>65.840405616969463</v>
      </c>
      <c r="T160" s="53">
        <v>1257549.6231478001</v>
      </c>
      <c r="U160" s="40">
        <v>736263734656.45898</v>
      </c>
      <c r="V160" s="105">
        <v>1</v>
      </c>
      <c r="W160" s="105">
        <v>1</v>
      </c>
      <c r="X160" s="105">
        <v>1</v>
      </c>
      <c r="Y160" s="105">
        <v>1</v>
      </c>
      <c r="Z160" s="105">
        <v>1</v>
      </c>
      <c r="AA160" s="106">
        <v>1</v>
      </c>
      <c r="AB160" s="105">
        <v>1</v>
      </c>
      <c r="AC160" s="105">
        <v>1</v>
      </c>
      <c r="AD160" s="105">
        <v>2</v>
      </c>
      <c r="AE160" s="105">
        <v>2</v>
      </c>
      <c r="AF160" s="92">
        <f t="shared" si="56"/>
        <v>126.54005713888246</v>
      </c>
      <c r="AG160" s="96">
        <f t="shared" si="57"/>
        <v>104.58883426683039</v>
      </c>
      <c r="AH160" s="97">
        <f t="shared" si="58"/>
        <v>87.804891488208284</v>
      </c>
      <c r="AI160" s="98">
        <f t="shared" si="59"/>
        <v>65.853668616156213</v>
      </c>
      <c r="AJ160" s="60" t="str">
        <f>IF(head!$F$48="S460","a","c")</f>
        <v>c</v>
      </c>
      <c r="AK160" s="60">
        <f t="shared" si="40"/>
        <v>0.49</v>
      </c>
      <c r="AL160" s="20">
        <f>IF(head!F$48="S235",235,IF(head!F$48="S275",275,IF(head!F$48="S355",355,IF(head!F$48="S420",420,460))))^0.5*head!$I$40*1000/(S160*3.1416*210000^0.5)</f>
        <v>0.5822150110904839</v>
      </c>
      <c r="AM160" s="20">
        <f t="shared" si="41"/>
        <v>0.7631298372867148</v>
      </c>
      <c r="AN160" s="20">
        <f t="shared" si="42"/>
        <v>0.79587518557006609</v>
      </c>
      <c r="AO160" s="21">
        <f>IF(head!F$48="S235",235,IF(head!F$48="S275",275,IF(head!F$48="S355",355,IF(head!F$48="S420",420,460))))*AN160*J160/1000</f>
        <v>2215.2740246760177</v>
      </c>
      <c r="AP160" s="45" t="str">
        <f t="shared" si="54"/>
        <v>HEB 280</v>
      </c>
    </row>
    <row r="161" spans="1:42">
      <c r="A161" s="24" t="s">
        <v>195</v>
      </c>
      <c r="B161" s="31">
        <f t="shared" si="55"/>
        <v>2530.6628156634652</v>
      </c>
      <c r="C161" s="4">
        <v>280</v>
      </c>
      <c r="D161" s="4">
        <v>280</v>
      </c>
      <c r="E161" s="218">
        <v>10.5</v>
      </c>
      <c r="F161" s="4">
        <v>18</v>
      </c>
      <c r="G161" s="4">
        <v>24</v>
      </c>
      <c r="H161" s="39">
        <v>103.1210746575284</v>
      </c>
      <c r="I161" s="5">
        <v>105.09154105225824</v>
      </c>
      <c r="J161" s="5">
        <v>13136.44263153228</v>
      </c>
      <c r="K161" s="5">
        <v>1.6177964473723101</v>
      </c>
      <c r="L161" s="53">
        <v>192702730.77217665</v>
      </c>
      <c r="M161" s="5">
        <v>1376448.0769441191</v>
      </c>
      <c r="N161" s="5">
        <v>1534433.3778901633</v>
      </c>
      <c r="O161" s="54">
        <v>121.11698401758764</v>
      </c>
      <c r="P161" s="5">
        <v>65945220.687880985</v>
      </c>
      <c r="Q161" s="5">
        <v>471037.29062772135</v>
      </c>
      <c r="R161" s="5">
        <v>717571.69697231916</v>
      </c>
      <c r="S161" s="5">
        <v>70.852108042621794</v>
      </c>
      <c r="T161" s="53">
        <v>1452910.5146943401</v>
      </c>
      <c r="U161" s="40">
        <v>1107177724075.78</v>
      </c>
      <c r="V161" s="105">
        <v>1</v>
      </c>
      <c r="W161" s="105">
        <v>1</v>
      </c>
      <c r="X161" s="105">
        <v>1</v>
      </c>
      <c r="Y161" s="105">
        <v>1</v>
      </c>
      <c r="Z161" s="105">
        <v>1</v>
      </c>
      <c r="AA161" s="106">
        <v>1</v>
      </c>
      <c r="AB161" s="105">
        <v>1</v>
      </c>
      <c r="AC161" s="105">
        <v>1</v>
      </c>
      <c r="AD161" s="105">
        <v>2</v>
      </c>
      <c r="AE161" s="105">
        <v>3</v>
      </c>
      <c r="AF161" s="92">
        <f t="shared" si="56"/>
        <v>123.15331423813365</v>
      </c>
      <c r="AG161" s="96">
        <f t="shared" si="57"/>
        <v>101.83856352107898</v>
      </c>
      <c r="AH161" s="97">
        <f t="shared" si="58"/>
        <v>85.259002868218616</v>
      </c>
      <c r="AI161" s="98">
        <f t="shared" si="59"/>
        <v>63.944252151163965</v>
      </c>
      <c r="AJ161" s="60" t="str">
        <f>IF(head!$F$48="S460","a","c")</f>
        <v>c</v>
      </c>
      <c r="AK161" s="60">
        <f t="shared" si="40"/>
        <v>0.49</v>
      </c>
      <c r="AL161" s="20">
        <f>IF(head!F$48="S235",235,IF(head!F$48="S275",275,IF(head!F$48="S355",355,IF(head!F$48="S420",420,460))))^0.5*head!$I$40*1000/(S161*3.1416*210000^0.5)</f>
        <v>0.541032208433743</v>
      </c>
      <c r="AM161" s="20">
        <f t="shared" si="41"/>
        <v>0.72991081634761357</v>
      </c>
      <c r="AN161" s="20">
        <f t="shared" si="42"/>
        <v>0.81976363320344081</v>
      </c>
      <c r="AO161" s="21">
        <f>IF(head!F$48="S235",235,IF(head!F$48="S275",275,IF(head!F$48="S355",355,IF(head!F$48="S420",420,460))))*AN161*J161/1000</f>
        <v>2530.6628156634652</v>
      </c>
      <c r="AP161" s="45" t="str">
        <f t="shared" si="54"/>
        <v>HEB 300</v>
      </c>
    </row>
    <row r="162" spans="1:42">
      <c r="A162" s="24" t="s">
        <v>151</v>
      </c>
      <c r="B162" s="31">
        <f t="shared" si="55"/>
        <v>2941.9051404156298</v>
      </c>
      <c r="C162" s="4">
        <v>300</v>
      </c>
      <c r="D162" s="4">
        <v>300</v>
      </c>
      <c r="E162" s="218">
        <v>11</v>
      </c>
      <c r="F162" s="4">
        <v>19</v>
      </c>
      <c r="G162" s="4">
        <v>27</v>
      </c>
      <c r="H162" s="39">
        <v>117.02606480093436</v>
      </c>
      <c r="I162" s="5">
        <v>119.26223164426433</v>
      </c>
      <c r="J162" s="5">
        <v>14907.77895553304</v>
      </c>
      <c r="K162" s="5">
        <v>1.731646003293849</v>
      </c>
      <c r="L162" s="53">
        <v>251656797.06435794</v>
      </c>
      <c r="M162" s="5">
        <v>1677711.9804290526</v>
      </c>
      <c r="N162" s="5">
        <v>1868674.0113754363</v>
      </c>
      <c r="O162" s="54">
        <v>129.92653609763008</v>
      </c>
      <c r="P162" s="5">
        <v>85628304.403094321</v>
      </c>
      <c r="Q162" s="5">
        <v>570855.36268729542</v>
      </c>
      <c r="R162" s="5">
        <v>870141.31605482381</v>
      </c>
      <c r="S162" s="5">
        <v>75.788305978742656</v>
      </c>
      <c r="T162" s="53">
        <v>1874457.2644152399</v>
      </c>
      <c r="U162" s="40">
        <v>1650977778802.54</v>
      </c>
      <c r="V162" s="105">
        <v>1</v>
      </c>
      <c r="W162" s="105">
        <v>1</v>
      </c>
      <c r="X162" s="105">
        <v>1</v>
      </c>
      <c r="Y162" s="105">
        <v>1</v>
      </c>
      <c r="Z162" s="105">
        <v>1</v>
      </c>
      <c r="AA162" s="106">
        <v>1</v>
      </c>
      <c r="AB162" s="105">
        <v>1</v>
      </c>
      <c r="AC162" s="105">
        <v>1</v>
      </c>
      <c r="AD162" s="105">
        <v>2</v>
      </c>
      <c r="AE162" s="105">
        <v>3</v>
      </c>
      <c r="AF162" s="92">
        <f t="shared" si="56"/>
        <v>116.15720949841067</v>
      </c>
      <c r="AG162" s="96">
        <f t="shared" si="57"/>
        <v>96.033487454044376</v>
      </c>
      <c r="AH162" s="97">
        <f t="shared" si="58"/>
        <v>80.494888177465128</v>
      </c>
      <c r="AI162" s="98">
        <f t="shared" si="59"/>
        <v>60.371166133098846</v>
      </c>
      <c r="AJ162" s="60" t="str">
        <f>IF(head!$F$48="S460","a","c")</f>
        <v>c</v>
      </c>
      <c r="AK162" s="60">
        <f t="shared" si="40"/>
        <v>0.49</v>
      </c>
      <c r="AL162" s="20">
        <f>IF(head!F$48="S235",235,IF(head!F$48="S275",275,IF(head!F$48="S355",355,IF(head!F$48="S420",420,460))))^0.5*head!$I$40*1000/(S162*3.1416*210000^0.5)</f>
        <v>0.5057940270790281</v>
      </c>
      <c r="AM162" s="20">
        <f t="shared" si="41"/>
        <v>0.70283333554877214</v>
      </c>
      <c r="AN162" s="20">
        <f t="shared" si="42"/>
        <v>0.83974583442009221</v>
      </c>
      <c r="AO162" s="21">
        <f>IF(head!F$48="S235",235,IF(head!F$48="S275",275,IF(head!F$48="S355",355,IF(head!F$48="S420",420,460))))*AN162*J162/1000</f>
        <v>2941.9051404156298</v>
      </c>
      <c r="AP162" s="45" t="str">
        <f t="shared" si="54"/>
        <v>HEB 320</v>
      </c>
    </row>
    <row r="163" spans="1:42">
      <c r="A163" s="24" t="s">
        <v>152</v>
      </c>
      <c r="B163" s="31">
        <f t="shared" si="55"/>
        <v>3182.2848078639422</v>
      </c>
      <c r="C163" s="4">
        <v>320</v>
      </c>
      <c r="D163" s="4">
        <v>300</v>
      </c>
      <c r="E163" s="218">
        <v>11.5</v>
      </c>
      <c r="F163" s="4">
        <v>20.5</v>
      </c>
      <c r="G163" s="4">
        <v>27</v>
      </c>
      <c r="H163" s="39">
        <v>126.65408980093436</v>
      </c>
      <c r="I163" s="5">
        <v>129.07423164426433</v>
      </c>
      <c r="J163" s="5">
        <v>16134.27895553304</v>
      </c>
      <c r="K163" s="5">
        <v>1.7706460032938489</v>
      </c>
      <c r="L163" s="53">
        <v>308235422.49561095</v>
      </c>
      <c r="M163" s="5">
        <v>1926471.3905975684</v>
      </c>
      <c r="N163" s="5">
        <v>2149240.0074974671</v>
      </c>
      <c r="O163" s="54">
        <v>138.21860088375288</v>
      </c>
      <c r="P163" s="5">
        <v>92388251.599389806</v>
      </c>
      <c r="Q163" s="5">
        <v>615921.6773292654</v>
      </c>
      <c r="R163" s="5">
        <v>939096.6982937071</v>
      </c>
      <c r="S163" s="5">
        <v>75.671717904705574</v>
      </c>
      <c r="T163" s="53">
        <v>2293018.4030929301</v>
      </c>
      <c r="U163" s="40">
        <v>2026116027665.8401</v>
      </c>
      <c r="V163" s="105">
        <v>1</v>
      </c>
      <c r="W163" s="105">
        <v>1</v>
      </c>
      <c r="X163" s="105">
        <v>1</v>
      </c>
      <c r="Y163" s="105">
        <v>1</v>
      </c>
      <c r="Z163" s="105">
        <v>1</v>
      </c>
      <c r="AA163" s="106">
        <v>1</v>
      </c>
      <c r="AB163" s="105">
        <v>1</v>
      </c>
      <c r="AC163" s="105">
        <v>1</v>
      </c>
      <c r="AD163" s="105">
        <v>1</v>
      </c>
      <c r="AE163" s="105">
        <v>2</v>
      </c>
      <c r="AF163" s="92">
        <f t="shared" si="56"/>
        <v>109.74435288827264</v>
      </c>
      <c r="AG163" s="96">
        <f t="shared" si="57"/>
        <v>91.150401412237272</v>
      </c>
      <c r="AH163" s="97">
        <f t="shared" si="58"/>
        <v>76.854999434279534</v>
      </c>
      <c r="AI163" s="98">
        <f t="shared" si="59"/>
        <v>58.261047958244163</v>
      </c>
      <c r="AJ163" s="60" t="str">
        <f>IF(head!$F$48="S460","a","c")</f>
        <v>c</v>
      </c>
      <c r="AK163" s="60">
        <f t="shared" si="40"/>
        <v>0.49</v>
      </c>
      <c r="AL163" s="20">
        <f>IF(head!F$48="S235",235,IF(head!F$48="S275",275,IF(head!F$48="S355",355,IF(head!F$48="S420",420,460))))^0.5*head!$I$40*1000/(S163*3.1416*210000^0.5)</f>
        <v>0.50657330833640435</v>
      </c>
      <c r="AM163" s="20">
        <f t="shared" si="41"/>
        <v>0.70341871890186403</v>
      </c>
      <c r="AN163" s="20">
        <f t="shared" si="42"/>
        <v>0.83930850071413743</v>
      </c>
      <c r="AO163" s="21">
        <f>IF(head!F$48="S235",235,IF(head!F$48="S275",275,IF(head!F$48="S355",355,IF(head!F$48="S420",420,460))))*AN163*J163/1000</f>
        <v>3182.2848078639422</v>
      </c>
      <c r="AP163" s="45" t="str">
        <f t="shared" si="54"/>
        <v>HEB 340</v>
      </c>
    </row>
    <row r="164" spans="1:42">
      <c r="A164" s="24" t="s">
        <v>153</v>
      </c>
      <c r="B164" s="31">
        <f t="shared" si="55"/>
        <v>3365.0963841202156</v>
      </c>
      <c r="C164" s="4">
        <v>340</v>
      </c>
      <c r="D164" s="4">
        <v>300</v>
      </c>
      <c r="E164" s="218">
        <v>12</v>
      </c>
      <c r="F164" s="4">
        <v>21.5</v>
      </c>
      <c r="G164" s="4">
        <v>27</v>
      </c>
      <c r="H164" s="39">
        <v>134.15476480093437</v>
      </c>
      <c r="I164" s="5">
        <v>136.71823164426434</v>
      </c>
      <c r="J164" s="5">
        <v>17089.778955533042</v>
      </c>
      <c r="K164" s="5">
        <v>1.8096460032938488</v>
      </c>
      <c r="L164" s="53">
        <v>366563994.60096353</v>
      </c>
      <c r="M164" s="5">
        <v>2156258.7917703739</v>
      </c>
      <c r="N164" s="5">
        <v>2408106.1430972642</v>
      </c>
      <c r="O164" s="54">
        <v>146.45583510264342</v>
      </c>
      <c r="P164" s="5">
        <v>96899384.49722138</v>
      </c>
      <c r="Q164" s="5">
        <v>645995.89664814249</v>
      </c>
      <c r="R164" s="5">
        <v>985720.70553259028</v>
      </c>
      <c r="S164" s="5">
        <v>75.299533646184386</v>
      </c>
      <c r="T164" s="53">
        <v>2620773.0208503697</v>
      </c>
      <c r="U164" s="40">
        <v>2405532680521.6299</v>
      </c>
      <c r="V164" s="105">
        <v>1</v>
      </c>
      <c r="W164" s="105">
        <v>1</v>
      </c>
      <c r="X164" s="105">
        <v>1</v>
      </c>
      <c r="Y164" s="105">
        <v>1</v>
      </c>
      <c r="Z164" s="105">
        <v>1</v>
      </c>
      <c r="AA164" s="106">
        <v>1</v>
      </c>
      <c r="AB164" s="105">
        <v>1</v>
      </c>
      <c r="AC164" s="105">
        <v>1</v>
      </c>
      <c r="AD164" s="105">
        <v>1</v>
      </c>
      <c r="AE164" s="105">
        <v>2</v>
      </c>
      <c r="AF164" s="92">
        <f t="shared" si="56"/>
        <v>105.8905447520696</v>
      </c>
      <c r="AG164" s="96">
        <f t="shared" si="57"/>
        <v>88.336192482178433</v>
      </c>
      <c r="AH164" s="97">
        <f t="shared" si="58"/>
        <v>74.898569684869031</v>
      </c>
      <c r="AI164" s="98">
        <f t="shared" si="59"/>
        <v>57.344217414977862</v>
      </c>
      <c r="AJ164" s="60" t="str">
        <f>IF(head!$F$48="S460","a","c")</f>
        <v>c</v>
      </c>
      <c r="AK164" s="60">
        <f t="shared" si="40"/>
        <v>0.49</v>
      </c>
      <c r="AL164" s="20">
        <f>IF(head!F$48="S235",235,IF(head!F$48="S275",275,IF(head!F$48="S355",355,IF(head!F$48="S420",420,460))))^0.5*head!$I$40*1000/(S164*3.1416*210000^0.5)</f>
        <v>0.50907715666082709</v>
      </c>
      <c r="AM164" s="20">
        <f t="shared" si="41"/>
        <v>0.70530367909883873</v>
      </c>
      <c r="AN164" s="20">
        <f t="shared" si="42"/>
        <v>0.83790194821252928</v>
      </c>
      <c r="AO164" s="21">
        <f>IF(head!F$48="S235",235,IF(head!F$48="S275",275,IF(head!F$48="S355",355,IF(head!F$48="S420",420,460))))*AN164*J164/1000</f>
        <v>3365.0963841202156</v>
      </c>
      <c r="AP164" s="45" t="str">
        <f t="shared" si="54"/>
        <v>HEB 360</v>
      </c>
    </row>
    <row r="165" spans="1:42">
      <c r="A165" s="24" t="s">
        <v>154</v>
      </c>
      <c r="B165" s="31">
        <f t="shared" si="55"/>
        <v>3550.7612635481614</v>
      </c>
      <c r="C165" s="4">
        <v>360</v>
      </c>
      <c r="D165" s="4">
        <v>300</v>
      </c>
      <c r="E165" s="218">
        <v>12.5</v>
      </c>
      <c r="F165" s="4">
        <v>22.5</v>
      </c>
      <c r="G165" s="4">
        <v>27</v>
      </c>
      <c r="H165" s="39">
        <v>141.79673980093438</v>
      </c>
      <c r="I165" s="5">
        <v>144.50623164426435</v>
      </c>
      <c r="J165" s="5">
        <v>18063.278955533042</v>
      </c>
      <c r="K165" s="5">
        <v>1.848646003293849</v>
      </c>
      <c r="L165" s="53">
        <v>431934537.39711249</v>
      </c>
      <c r="M165" s="5">
        <v>2399636.3188728471</v>
      </c>
      <c r="N165" s="5">
        <v>2682989.2786970618</v>
      </c>
      <c r="O165" s="54">
        <v>154.63602283653856</v>
      </c>
      <c r="P165" s="5">
        <v>101411689.49242242</v>
      </c>
      <c r="Q165" s="5">
        <v>676077.92994948267</v>
      </c>
      <c r="R165" s="5">
        <v>1032489.8377714735</v>
      </c>
      <c r="S165" s="5">
        <v>74.928271580559183</v>
      </c>
      <c r="T165" s="53">
        <v>2979491.9808561802</v>
      </c>
      <c r="U165" s="40">
        <v>2829246161871.1802</v>
      </c>
      <c r="V165" s="105">
        <v>1</v>
      </c>
      <c r="W165" s="105">
        <v>1</v>
      </c>
      <c r="X165" s="105">
        <v>1</v>
      </c>
      <c r="Y165" s="105">
        <v>1</v>
      </c>
      <c r="Z165" s="105">
        <v>1</v>
      </c>
      <c r="AA165" s="106">
        <v>1</v>
      </c>
      <c r="AB165" s="105">
        <v>1</v>
      </c>
      <c r="AC165" s="105">
        <v>1</v>
      </c>
      <c r="AD165" s="105">
        <v>1</v>
      </c>
      <c r="AE165" s="105">
        <v>2</v>
      </c>
      <c r="AF165" s="92">
        <f t="shared" si="56"/>
        <v>102.34276998349638</v>
      </c>
      <c r="AG165" s="96">
        <f t="shared" si="57"/>
        <v>85.734489685189544</v>
      </c>
      <c r="AH165" s="97">
        <f t="shared" si="58"/>
        <v>73.076433312550108</v>
      </c>
      <c r="AI165" s="98">
        <f t="shared" si="59"/>
        <v>56.468153014243256</v>
      </c>
      <c r="AJ165" s="60" t="str">
        <f>IF(head!$F$48="S460","a","c")</f>
        <v>c</v>
      </c>
      <c r="AK165" s="60">
        <f t="shared" si="40"/>
        <v>0.49</v>
      </c>
      <c r="AL165" s="20">
        <f>IF(head!F$48="S235",235,IF(head!F$48="S275",275,IF(head!F$48="S355",355,IF(head!F$48="S420",420,460))))^0.5*head!$I$40*1000/(S165*3.1416*210000^0.5)</f>
        <v>0.51159958287936469</v>
      </c>
      <c r="AM165" s="20">
        <f t="shared" si="41"/>
        <v>0.70720896440661429</v>
      </c>
      <c r="AN165" s="20">
        <f t="shared" si="42"/>
        <v>0.83648281329614238</v>
      </c>
      <c r="AO165" s="21">
        <f>IF(head!F$48="S235",235,IF(head!F$48="S275",275,IF(head!F$48="S355",355,IF(head!F$48="S420",420,460))))*AN165*J165/1000</f>
        <v>3550.7612635481614</v>
      </c>
      <c r="AP165" s="45" t="str">
        <f t="shared" si="54"/>
        <v>HEB 400</v>
      </c>
    </row>
    <row r="166" spans="1:42">
      <c r="A166" s="24" t="s">
        <v>155</v>
      </c>
      <c r="B166" s="31">
        <f t="shared" si="55"/>
        <v>4071.5700556308652</v>
      </c>
      <c r="C166" s="4">
        <v>400</v>
      </c>
      <c r="D166" s="4">
        <v>300</v>
      </c>
      <c r="E166" s="218">
        <v>13.5</v>
      </c>
      <c r="F166" s="4">
        <v>24</v>
      </c>
      <c r="G166" s="4">
        <v>27</v>
      </c>
      <c r="H166" s="39">
        <v>155.25556480093437</v>
      </c>
      <c r="I166" s="5">
        <v>158.22223164426435</v>
      </c>
      <c r="J166" s="5">
        <v>19777.778955533042</v>
      </c>
      <c r="K166" s="5">
        <v>1.9266460032938488</v>
      </c>
      <c r="L166" s="53">
        <v>576805253.80643487</v>
      </c>
      <c r="M166" s="5">
        <v>2884026.2690321743</v>
      </c>
      <c r="N166" s="5">
        <v>3231739.0643744231</v>
      </c>
      <c r="O166" s="54">
        <v>170.77560964318306</v>
      </c>
      <c r="P166" s="5">
        <v>108190432.55618276</v>
      </c>
      <c r="Q166" s="5">
        <v>721269.55037455168</v>
      </c>
      <c r="R166" s="5">
        <v>1104036.03974924</v>
      </c>
      <c r="S166" s="5">
        <v>73.961492980748289</v>
      </c>
      <c r="T166" s="53">
        <v>3611687.3097686698</v>
      </c>
      <c r="U166" s="40">
        <v>3751045822668.9702</v>
      </c>
      <c r="V166" s="105">
        <v>1</v>
      </c>
      <c r="W166" s="105">
        <v>1</v>
      </c>
      <c r="X166" s="105">
        <v>1</v>
      </c>
      <c r="Y166" s="105">
        <v>1</v>
      </c>
      <c r="Z166" s="105">
        <v>1</v>
      </c>
      <c r="AA166" s="106">
        <v>1</v>
      </c>
      <c r="AB166" s="105">
        <v>1</v>
      </c>
      <c r="AC166" s="105">
        <v>1</v>
      </c>
      <c r="AD166" s="105">
        <v>2</v>
      </c>
      <c r="AE166" s="105">
        <v>2</v>
      </c>
      <c r="AF166" s="92">
        <f t="shared" si="56"/>
        <v>97.414679758813321</v>
      </c>
      <c r="AG166" s="96">
        <f t="shared" si="57"/>
        <v>82.246141336248357</v>
      </c>
      <c r="AH166" s="97">
        <f t="shared" si="58"/>
        <v>70.786512638636566</v>
      </c>
      <c r="AI166" s="98">
        <f t="shared" si="59"/>
        <v>55.617974216071595</v>
      </c>
      <c r="AJ166" s="60" t="str">
        <f>IF(head!$F$48="S460","a0","b")</f>
        <v>b</v>
      </c>
      <c r="AK166" s="60">
        <f t="shared" si="40"/>
        <v>0.34</v>
      </c>
      <c r="AL166" s="20">
        <f>IF(head!F$48="S235",235,IF(head!F$48="S275",275,IF(head!F$48="S355",355,IF(head!F$48="S420",420,460))))^0.5*head!$I$40*1000/(S166*3.1416*210000^0.5)</f>
        <v>0.51828689418781393</v>
      </c>
      <c r="AM166" s="20">
        <f t="shared" si="41"/>
        <v>0.68841942435535342</v>
      </c>
      <c r="AN166" s="20">
        <f t="shared" si="42"/>
        <v>0.87602506140428082</v>
      </c>
      <c r="AO166" s="21">
        <f>IF(head!F$48="S235",235,IF(head!F$48="S275",275,IF(head!F$48="S355",355,IF(head!F$48="S420",420,460))))*AN166*J166/1000</f>
        <v>4071.5700556308652</v>
      </c>
      <c r="AP166" s="45" t="str">
        <f t="shared" si="54"/>
        <v>HEB 450</v>
      </c>
    </row>
    <row r="167" spans="1:42">
      <c r="A167" s="24" t="s">
        <v>156</v>
      </c>
      <c r="B167" s="31">
        <f t="shared" si="55"/>
        <v>4477.0375267313848</v>
      </c>
      <c r="C167" s="4">
        <v>450</v>
      </c>
      <c r="D167" s="4">
        <v>300</v>
      </c>
      <c r="E167" s="218">
        <v>14</v>
      </c>
      <c r="F167" s="4">
        <v>26</v>
      </c>
      <c r="G167" s="4">
        <v>27</v>
      </c>
      <c r="H167" s="39">
        <v>171.11256480093436</v>
      </c>
      <c r="I167" s="5">
        <v>174.38223164426435</v>
      </c>
      <c r="J167" s="5">
        <v>21797.778955533042</v>
      </c>
      <c r="K167" s="5">
        <v>2.0256460032938488</v>
      </c>
      <c r="L167" s="53">
        <v>798875665.16846859</v>
      </c>
      <c r="M167" s="5">
        <v>3550558.5118598603</v>
      </c>
      <c r="N167" s="5">
        <v>3982369.9803516828</v>
      </c>
      <c r="O167" s="54">
        <v>191.44034751680522</v>
      </c>
      <c r="P167" s="5">
        <v>117213309.02057542</v>
      </c>
      <c r="Q167" s="5">
        <v>781422.06013716944</v>
      </c>
      <c r="R167" s="5">
        <v>1197656.4844881233</v>
      </c>
      <c r="S167" s="5">
        <v>73.330110795535575</v>
      </c>
      <c r="T167" s="53">
        <v>4489530.3304490196</v>
      </c>
      <c r="U167" s="40">
        <v>5177573805985.96</v>
      </c>
      <c r="V167" s="105">
        <v>1</v>
      </c>
      <c r="W167" s="105">
        <v>1</v>
      </c>
      <c r="X167" s="105">
        <v>1</v>
      </c>
      <c r="Y167" s="105">
        <v>1</v>
      </c>
      <c r="Z167" s="105">
        <v>2</v>
      </c>
      <c r="AA167" s="106">
        <v>1</v>
      </c>
      <c r="AB167" s="105">
        <v>1</v>
      </c>
      <c r="AC167" s="105">
        <v>2</v>
      </c>
      <c r="AD167" s="105">
        <v>3</v>
      </c>
      <c r="AE167" s="105">
        <v>3</v>
      </c>
      <c r="AF167" s="92">
        <f t="shared" si="56"/>
        <v>92.929009300723678</v>
      </c>
      <c r="AG167" s="96">
        <f t="shared" si="57"/>
        <v>79.166139211436445</v>
      </c>
      <c r="AH167" s="97">
        <f t="shared" si="58"/>
        <v>68.81435044643608</v>
      </c>
      <c r="AI167" s="98">
        <f t="shared" si="59"/>
        <v>55.051480357148861</v>
      </c>
      <c r="AJ167" s="60" t="str">
        <f>IF(head!$F$48="S460","a0","b")</f>
        <v>b</v>
      </c>
      <c r="AK167" s="60">
        <f t="shared" si="40"/>
        <v>0.34</v>
      </c>
      <c r="AL167" s="20">
        <f>IF(head!F$48="S235",235,IF(head!F$48="S275",275,IF(head!F$48="S355",355,IF(head!F$48="S420",420,460))))^0.5*head!$I$40*1000/(S167*3.1416*210000^0.5)</f>
        <v>0.52274941453954005</v>
      </c>
      <c r="AM167" s="20">
        <f t="shared" si="41"/>
        <v>0.69150087567243768</v>
      </c>
      <c r="AN167" s="20">
        <f t="shared" si="42"/>
        <v>0.87399838106762828</v>
      </c>
      <c r="AO167" s="21">
        <f>IF(head!F$48="S235",235,IF(head!F$48="S275",275,IF(head!F$48="S355",355,IF(head!F$48="S420",420,460))))*AN167*J167/1000</f>
        <v>4477.0375267313848</v>
      </c>
      <c r="AP167" s="45" t="str">
        <f t="shared" si="54"/>
        <v>HEB 500</v>
      </c>
    </row>
    <row r="168" spans="1:42">
      <c r="A168" s="24" t="s">
        <v>157</v>
      </c>
      <c r="B168" s="31">
        <f t="shared" si="55"/>
        <v>4890.370617518588</v>
      </c>
      <c r="C168" s="4">
        <v>500</v>
      </c>
      <c r="D168" s="4">
        <v>300</v>
      </c>
      <c r="E168" s="218">
        <v>14.5</v>
      </c>
      <c r="F168" s="4">
        <v>28</v>
      </c>
      <c r="G168" s="4">
        <v>27</v>
      </c>
      <c r="H168" s="39">
        <v>187.33066480093439</v>
      </c>
      <c r="I168" s="5">
        <v>190.91023164426434</v>
      </c>
      <c r="J168" s="5">
        <v>23863.778955533042</v>
      </c>
      <c r="K168" s="5">
        <v>2.124646003293849</v>
      </c>
      <c r="L168" s="53">
        <v>1071757883.9987898</v>
      </c>
      <c r="M168" s="5">
        <v>4287031.5359951593</v>
      </c>
      <c r="N168" s="5">
        <v>4814566.8963289429</v>
      </c>
      <c r="O168" s="54">
        <v>211.92331299272524</v>
      </c>
      <c r="P168" s="5">
        <v>126239215.16567087</v>
      </c>
      <c r="Q168" s="5">
        <v>841594.76777113916</v>
      </c>
      <c r="R168" s="5">
        <v>1291648.6792270066</v>
      </c>
      <c r="S168" s="5">
        <v>72.732335624376475</v>
      </c>
      <c r="T168" s="53">
        <v>5499584.2354314895</v>
      </c>
      <c r="U168" s="40">
        <v>6920593372684.4297</v>
      </c>
      <c r="V168" s="105">
        <v>1</v>
      </c>
      <c r="W168" s="105">
        <v>1</v>
      </c>
      <c r="X168" s="105">
        <v>2</v>
      </c>
      <c r="Y168" s="105">
        <v>2</v>
      </c>
      <c r="Z168" s="105">
        <v>2</v>
      </c>
      <c r="AA168" s="106">
        <v>1</v>
      </c>
      <c r="AB168" s="105">
        <v>2</v>
      </c>
      <c r="AC168" s="105">
        <v>3</v>
      </c>
      <c r="AD168" s="105">
        <v>4</v>
      </c>
      <c r="AE168" s="105">
        <v>4</v>
      </c>
      <c r="AF168" s="92">
        <f t="shared" si="56"/>
        <v>89.032252907338886</v>
      </c>
      <c r="AG168" s="96">
        <f t="shared" si="57"/>
        <v>76.460899453260637</v>
      </c>
      <c r="AH168" s="97">
        <f t="shared" si="58"/>
        <v>67.047218421750628</v>
      </c>
      <c r="AI168" s="98">
        <f t="shared" si="59"/>
        <v>54.475864967672386</v>
      </c>
      <c r="AJ168" s="60" t="str">
        <f>IF(head!$F$48="S460","a0","b")</f>
        <v>b</v>
      </c>
      <c r="AK168" s="60">
        <f t="shared" si="40"/>
        <v>0.34</v>
      </c>
      <c r="AL168" s="20">
        <f>IF(head!F$48="S235",235,IF(head!F$48="S275",275,IF(head!F$48="S355",355,IF(head!F$48="S420",420,460))))^0.5*head!$I$40*1000/(S168*3.1416*210000^0.5)</f>
        <v>0.52704580648223143</v>
      </c>
      <c r="AM168" s="20">
        <f t="shared" si="41"/>
        <v>0.69448642816723227</v>
      </c>
      <c r="AN168" s="20">
        <f t="shared" si="42"/>
        <v>0.8720365610534051</v>
      </c>
      <c r="AO168" s="21">
        <f>IF(head!F$48="S235",235,IF(head!F$48="S275",275,IF(head!F$48="S355",355,IF(head!F$48="S420",420,460))))*AN168*J168/1000</f>
        <v>4890.370617518588</v>
      </c>
      <c r="AP168" s="45" t="str">
        <f t="shared" si="54"/>
        <v>HEB 550</v>
      </c>
    </row>
    <row r="169" spans="1:42">
      <c r="A169" s="24" t="s">
        <v>158</v>
      </c>
      <c r="B169" s="31">
        <f t="shared" si="55"/>
        <v>5186.4362999794439</v>
      </c>
      <c r="C169" s="4">
        <v>550</v>
      </c>
      <c r="D169" s="4">
        <v>300</v>
      </c>
      <c r="E169" s="218">
        <v>15</v>
      </c>
      <c r="F169" s="4">
        <v>29</v>
      </c>
      <c r="G169" s="4">
        <v>27</v>
      </c>
      <c r="H169" s="39">
        <v>199.43536480093437</v>
      </c>
      <c r="I169" s="5">
        <v>203.24623164426433</v>
      </c>
      <c r="J169" s="5">
        <v>25405.778955533042</v>
      </c>
      <c r="K169" s="5">
        <v>2.2236460032938488</v>
      </c>
      <c r="L169" s="53">
        <v>1366908775.7009661</v>
      </c>
      <c r="M169" s="5">
        <v>4970577.3661853317</v>
      </c>
      <c r="N169" s="5">
        <v>5590607.5912617361</v>
      </c>
      <c r="O169" s="54">
        <v>231.95487700791068</v>
      </c>
      <c r="P169" s="5">
        <v>130768985.61646912</v>
      </c>
      <c r="Q169" s="5">
        <v>871793.23744312732</v>
      </c>
      <c r="R169" s="5">
        <v>1341142.3739658899</v>
      </c>
      <c r="S169" s="5">
        <v>71.744088097581951</v>
      </c>
      <c r="T169" s="53">
        <v>6123446.1677798796</v>
      </c>
      <c r="U169" s="40">
        <v>8743728728295.6006</v>
      </c>
      <c r="V169" s="105">
        <v>1</v>
      </c>
      <c r="W169" s="105">
        <v>1</v>
      </c>
      <c r="X169" s="105">
        <v>2</v>
      </c>
      <c r="Y169" s="105">
        <v>3</v>
      </c>
      <c r="Z169" s="105">
        <v>3</v>
      </c>
      <c r="AA169" s="106">
        <v>2</v>
      </c>
      <c r="AB169" s="105">
        <v>2</v>
      </c>
      <c r="AC169" s="105">
        <v>4</v>
      </c>
      <c r="AD169" s="105">
        <v>4</v>
      </c>
      <c r="AE169" s="105">
        <v>4</v>
      </c>
      <c r="AF169" s="92">
        <f t="shared" si="56"/>
        <v>87.525204686139645</v>
      </c>
      <c r="AG169" s="96">
        <f t="shared" si="57"/>
        <v>75.716867672538115</v>
      </c>
      <c r="AH169" s="97">
        <f t="shared" si="58"/>
        <v>66.913909743742096</v>
      </c>
      <c r="AI169" s="98">
        <f t="shared" si="59"/>
        <v>55.105572730140537</v>
      </c>
      <c r="AJ169" s="60" t="str">
        <f>IF(head!$F$48="S460","a0","b")</f>
        <v>b</v>
      </c>
      <c r="AK169" s="60">
        <f t="shared" si="40"/>
        <v>0.34</v>
      </c>
      <c r="AL169" s="20">
        <f>IF(head!F$48="S235",235,IF(head!F$48="S275",275,IF(head!F$48="S355",355,IF(head!F$48="S420",420,460))))^0.5*head!$I$40*1000/(S169*3.1416*210000^0.5)</f>
        <v>0.53430566201283702</v>
      </c>
      <c r="AM169" s="20">
        <f t="shared" si="41"/>
        <v>0.69957323277167027</v>
      </c>
      <c r="AN169" s="20">
        <f t="shared" si="42"/>
        <v>0.86869769829409793</v>
      </c>
      <c r="AO169" s="21">
        <f>IF(head!F$48="S235",235,IF(head!F$48="S275",275,IF(head!F$48="S355",355,IF(head!F$48="S420",420,460))))*AN169*J169/1000</f>
        <v>5186.4362999794439</v>
      </c>
      <c r="AP169" s="45" t="str">
        <f t="shared" si="54"/>
        <v>HEB 600</v>
      </c>
    </row>
    <row r="170" spans="1:42">
      <c r="A170" s="24" t="s">
        <v>52</v>
      </c>
      <c r="B170" s="31">
        <f t="shared" si="55"/>
        <v>5489.9459197926553</v>
      </c>
      <c r="C170" s="4">
        <v>600</v>
      </c>
      <c r="D170" s="4">
        <v>300</v>
      </c>
      <c r="E170" s="218">
        <v>15.5</v>
      </c>
      <c r="F170" s="4">
        <v>30</v>
      </c>
      <c r="G170" s="4">
        <v>27</v>
      </c>
      <c r="H170" s="39">
        <v>211.91686480093438</v>
      </c>
      <c r="I170" s="5">
        <v>215.96623164426435</v>
      </c>
      <c r="J170" s="5">
        <v>26995.778955533042</v>
      </c>
      <c r="K170" s="5">
        <v>2.322646003293849</v>
      </c>
      <c r="L170" s="53">
        <v>1710411108.7599163</v>
      </c>
      <c r="M170" s="5">
        <v>5701370.3625330543</v>
      </c>
      <c r="N170" s="5">
        <v>6425136.2861945294</v>
      </c>
      <c r="O170" s="54">
        <v>251.71107390822721</v>
      </c>
      <c r="P170" s="5">
        <v>135302457.78963676</v>
      </c>
      <c r="Q170" s="5">
        <v>902016.38526424509</v>
      </c>
      <c r="R170" s="5">
        <v>1391057.5687047732</v>
      </c>
      <c r="S170" s="5">
        <v>70.795379009089743</v>
      </c>
      <c r="T170" s="53">
        <v>6796319.8320831796</v>
      </c>
      <c r="U170" s="40">
        <v>10837617089611</v>
      </c>
      <c r="V170" s="105">
        <v>1</v>
      </c>
      <c r="W170" s="105">
        <v>2</v>
      </c>
      <c r="X170" s="105">
        <v>3</v>
      </c>
      <c r="Y170" s="105">
        <v>3</v>
      </c>
      <c r="Z170" s="105">
        <v>4</v>
      </c>
      <c r="AA170" s="106">
        <v>2</v>
      </c>
      <c r="AB170" s="105">
        <v>3</v>
      </c>
      <c r="AC170" s="105">
        <v>4</v>
      </c>
      <c r="AD170" s="105">
        <v>4</v>
      </c>
      <c r="AE170" s="105">
        <v>4</v>
      </c>
      <c r="AF170" s="92">
        <f t="shared" si="56"/>
        <v>86.037376699508073</v>
      </c>
      <c r="AG170" s="96">
        <f t="shared" si="57"/>
        <v>74.924528261455791</v>
      </c>
      <c r="AH170" s="97">
        <f t="shared" si="58"/>
        <v>66.677090628313692</v>
      </c>
      <c r="AI170" s="98">
        <f t="shared" si="59"/>
        <v>55.564242190261403</v>
      </c>
      <c r="AJ170" s="60" t="str">
        <f>IF(head!$F$48="S460","a0","b")</f>
        <v>b</v>
      </c>
      <c r="AK170" s="60">
        <f t="shared" si="40"/>
        <v>0.34</v>
      </c>
      <c r="AL170" s="20">
        <f>IF(head!F$48="S235",235,IF(head!F$48="S275",275,IF(head!F$48="S355",355,IF(head!F$48="S420",420,460))))^0.5*head!$I$40*1000/(S170*3.1416*210000^0.5)</f>
        <v>0.54146574286386751</v>
      </c>
      <c r="AM170" s="20">
        <f t="shared" si="41"/>
        <v>0.70464175163441745</v>
      </c>
      <c r="AN170" s="20">
        <f t="shared" si="42"/>
        <v>0.86537499205332336</v>
      </c>
      <c r="AO170" s="21">
        <f>IF(head!F$48="S235",235,IF(head!F$48="S275",275,IF(head!F$48="S355",355,IF(head!F$48="S420",420,460))))*AN170*J170/1000</f>
        <v>5489.9459197926553</v>
      </c>
      <c r="AP170" s="45" t="str">
        <f t="shared" si="54"/>
        <v>HEB 650</v>
      </c>
    </row>
    <row r="171" spans="1:42">
      <c r="A171" s="24" t="s">
        <v>53</v>
      </c>
      <c r="B171" s="31">
        <f t="shared" si="55"/>
        <v>5800.8014166164057</v>
      </c>
      <c r="C171" s="4">
        <v>650</v>
      </c>
      <c r="D171" s="4">
        <v>300</v>
      </c>
      <c r="E171" s="218">
        <v>16</v>
      </c>
      <c r="F171" s="4">
        <v>31</v>
      </c>
      <c r="G171" s="4">
        <v>27</v>
      </c>
      <c r="H171" s="39">
        <v>224.77516480093436</v>
      </c>
      <c r="I171" s="5">
        <v>229.07023164426434</v>
      </c>
      <c r="J171" s="5">
        <v>28633.778955533042</v>
      </c>
      <c r="K171" s="5">
        <v>2.4216460032938487</v>
      </c>
      <c r="L171" s="53">
        <v>2106160995.1756408</v>
      </c>
      <c r="M171" s="5">
        <v>6480495.3697712021</v>
      </c>
      <c r="N171" s="5">
        <v>7319880.9811273217</v>
      </c>
      <c r="O171" s="54">
        <v>271.210468429294</v>
      </c>
      <c r="P171" s="5">
        <v>139839938.43517387</v>
      </c>
      <c r="Q171" s="5">
        <v>932266.25623449241</v>
      </c>
      <c r="R171" s="5">
        <v>1441412.2634436565</v>
      </c>
      <c r="S171" s="5">
        <v>69.883762330333937</v>
      </c>
      <c r="T171" s="53">
        <v>7520468.0278165806</v>
      </c>
      <c r="U171" s="40">
        <v>13218516382348.199</v>
      </c>
      <c r="V171" s="105">
        <v>2</v>
      </c>
      <c r="W171" s="105">
        <v>2</v>
      </c>
      <c r="X171" s="105">
        <v>3</v>
      </c>
      <c r="Y171" s="105">
        <v>4</v>
      </c>
      <c r="Z171" s="105">
        <v>4</v>
      </c>
      <c r="AA171" s="106">
        <v>3</v>
      </c>
      <c r="AB171" s="105">
        <v>4</v>
      </c>
      <c r="AC171" s="105">
        <v>4</v>
      </c>
      <c r="AD171" s="105">
        <v>4</v>
      </c>
      <c r="AE171" s="105">
        <v>4</v>
      </c>
      <c r="AF171" s="92">
        <f t="shared" si="56"/>
        <v>84.573049441170681</v>
      </c>
      <c r="AG171" s="96">
        <f t="shared" si="57"/>
        <v>74.095913312338865</v>
      </c>
      <c r="AH171" s="97">
        <f t="shared" si="58"/>
        <v>66.355195482601644</v>
      </c>
      <c r="AI171" s="98">
        <f t="shared" si="59"/>
        <v>55.8780593537698</v>
      </c>
      <c r="AJ171" s="60" t="str">
        <f>IF(head!$F$48="S460","a0","b")</f>
        <v>b</v>
      </c>
      <c r="AK171" s="60">
        <f t="shared" si="40"/>
        <v>0.34</v>
      </c>
      <c r="AL171" s="20">
        <f>IF(head!F$48="S235",235,IF(head!F$48="S275",275,IF(head!F$48="S355",355,IF(head!F$48="S420",420,460))))^0.5*head!$I$40*1000/(S171*3.1416*210000^0.5)</f>
        <v>0.54852903175544665</v>
      </c>
      <c r="AM171" s="20">
        <f t="shared" si="41"/>
        <v>0.70969198473770989</v>
      </c>
      <c r="AN171" s="20">
        <f t="shared" si="42"/>
        <v>0.86206788791788147</v>
      </c>
      <c r="AO171" s="21">
        <f>IF(head!F$48="S235",235,IF(head!F$48="S275",275,IF(head!F$48="S355",355,IF(head!F$48="S420",420,460))))*AN171*J171/1000</f>
        <v>5800.8014166164057</v>
      </c>
      <c r="AP171" s="45" t="str">
        <f t="shared" si="54"/>
        <v>HEB 700</v>
      </c>
    </row>
    <row r="172" spans="1:42">
      <c r="A172" s="24" t="s">
        <v>69</v>
      </c>
      <c r="B172" s="31">
        <f t="shared" si="55"/>
        <v>6173.3165963866231</v>
      </c>
      <c r="C172" s="4">
        <v>700</v>
      </c>
      <c r="D172" s="4">
        <v>300</v>
      </c>
      <c r="E172" s="218">
        <v>17</v>
      </c>
      <c r="F172" s="4">
        <v>32</v>
      </c>
      <c r="G172" s="4">
        <v>27</v>
      </c>
      <c r="H172" s="39">
        <v>240.50656480093437</v>
      </c>
      <c r="I172" s="5">
        <v>245.10223164426435</v>
      </c>
      <c r="J172" s="5">
        <v>30637.778955533042</v>
      </c>
      <c r="K172" s="5">
        <v>2.519646003293849</v>
      </c>
      <c r="L172" s="53">
        <v>2568884282.9481392</v>
      </c>
      <c r="M172" s="5">
        <v>7339669.3798518265</v>
      </c>
      <c r="N172" s="5">
        <v>8327131.676060115</v>
      </c>
      <c r="O172" s="54">
        <v>289.56337611007137</v>
      </c>
      <c r="P172" s="5">
        <v>144408560.14335638</v>
      </c>
      <c r="Q172" s="5">
        <v>962723.73428904254</v>
      </c>
      <c r="R172" s="5">
        <v>1495044.1529214229</v>
      </c>
      <c r="S172" s="5">
        <v>68.65431362709468</v>
      </c>
      <c r="T172" s="53">
        <v>8417791.3814453799</v>
      </c>
      <c r="U172" s="40">
        <v>15899734008012.5</v>
      </c>
      <c r="V172" s="105">
        <v>2</v>
      </c>
      <c r="W172" s="105">
        <v>2</v>
      </c>
      <c r="X172" s="105">
        <v>4</v>
      </c>
      <c r="Y172" s="105">
        <v>4</v>
      </c>
      <c r="Z172" s="105">
        <v>4</v>
      </c>
      <c r="AA172" s="106">
        <v>3</v>
      </c>
      <c r="AB172" s="105">
        <v>4</v>
      </c>
      <c r="AC172" s="105">
        <v>4</v>
      </c>
      <c r="AD172" s="105">
        <v>4</v>
      </c>
      <c r="AE172" s="105">
        <v>4</v>
      </c>
      <c r="AF172" s="92">
        <f t="shared" si="56"/>
        <v>82.239838826136989</v>
      </c>
      <c r="AG172" s="96">
        <f t="shared" si="57"/>
        <v>72.448006316495437</v>
      </c>
      <c r="AH172" s="97">
        <f t="shared" si="58"/>
        <v>65.278883397610301</v>
      </c>
      <c r="AI172" s="98">
        <f t="shared" si="59"/>
        <v>55.487050887968749</v>
      </c>
      <c r="AJ172" s="60" t="str">
        <f>IF(head!$F$48="S460","a0","b")</f>
        <v>b</v>
      </c>
      <c r="AK172" s="60">
        <f t="shared" si="40"/>
        <v>0.34</v>
      </c>
      <c r="AL172" s="20">
        <f>IF(head!F$48="S235",235,IF(head!F$48="S275",275,IF(head!F$48="S355",355,IF(head!F$48="S420",420,460))))^0.5*head!$I$40*1000/(S172*3.1416*210000^0.5)</f>
        <v>0.55835198782553208</v>
      </c>
      <c r="AM172" s="20">
        <f t="shared" si="41"/>
        <v>0.7167983090847021</v>
      </c>
      <c r="AN172" s="20">
        <f t="shared" si="42"/>
        <v>0.85741960483415935</v>
      </c>
      <c r="AO172" s="21">
        <f>IF(head!F$48="S235",235,IF(head!F$48="S275",275,IF(head!F$48="S355",355,IF(head!F$48="S420",420,460))))*AN172*J172/1000</f>
        <v>6173.3165963866231</v>
      </c>
      <c r="AP172" s="45" t="str">
        <f t="shared" si="54"/>
        <v>HEB 800</v>
      </c>
    </row>
    <row r="173" spans="1:42">
      <c r="A173" s="24" t="s">
        <v>70</v>
      </c>
      <c r="B173" s="31">
        <f t="shared" si="55"/>
        <v>6674.3096963573635</v>
      </c>
      <c r="C173" s="4">
        <v>800</v>
      </c>
      <c r="D173" s="4">
        <v>300</v>
      </c>
      <c r="E173" s="218">
        <v>17.5</v>
      </c>
      <c r="F173" s="4">
        <v>33</v>
      </c>
      <c r="G173" s="4">
        <v>30</v>
      </c>
      <c r="H173" s="39">
        <v>262.32789790238814</v>
      </c>
      <c r="I173" s="5">
        <v>267.34053289415351</v>
      </c>
      <c r="J173" s="5">
        <v>33417.566611769187</v>
      </c>
      <c r="K173" s="5">
        <v>2.7134955592153873</v>
      </c>
      <c r="L173" s="53">
        <v>3590836246.6863294</v>
      </c>
      <c r="M173" s="5">
        <v>8977090.6167158242</v>
      </c>
      <c r="N173" s="5">
        <v>10228712.448166216</v>
      </c>
      <c r="O173" s="54">
        <v>327.8010867134447</v>
      </c>
      <c r="P173" s="5">
        <v>149036699.64479938</v>
      </c>
      <c r="Q173" s="5">
        <v>993577.99763199582</v>
      </c>
      <c r="R173" s="5">
        <v>1553133.8312060561</v>
      </c>
      <c r="S173" s="5">
        <v>66.781966156609442</v>
      </c>
      <c r="T173" s="53">
        <v>9622068.7727810405</v>
      </c>
      <c r="U173" s="40">
        <v>21616694189768.301</v>
      </c>
      <c r="V173" s="105">
        <v>3</v>
      </c>
      <c r="W173" s="105">
        <v>3</v>
      </c>
      <c r="X173" s="105">
        <v>4</v>
      </c>
      <c r="Y173" s="105">
        <v>4</v>
      </c>
      <c r="Z173" s="105">
        <v>4</v>
      </c>
      <c r="AA173" s="106">
        <v>4</v>
      </c>
      <c r="AB173" s="105">
        <v>4</v>
      </c>
      <c r="AC173" s="105">
        <v>4</v>
      </c>
      <c r="AD173" s="105">
        <v>4</v>
      </c>
      <c r="AE173" s="105">
        <v>4</v>
      </c>
      <c r="AF173" s="92">
        <f t="shared" si="56"/>
        <v>81.199675330630853</v>
      </c>
      <c r="AG173" s="96">
        <f t="shared" si="57"/>
        <v>72.222360989186711</v>
      </c>
      <c r="AH173" s="97">
        <f t="shared" si="58"/>
        <v>65.833638503923609</v>
      </c>
      <c r="AI173" s="98">
        <f t="shared" si="59"/>
        <v>56.856324162479481</v>
      </c>
      <c r="AJ173" s="60" t="str">
        <f>IF(head!$F$48="S460","a0","b")</f>
        <v>b</v>
      </c>
      <c r="AK173" s="60">
        <f>IF(AJ173="a0",0.13,IF(AJ173="a",0.21,IF(AJ173="b",0.34,IF(AJ173="c",0.49,0.76))))</f>
        <v>0.34</v>
      </c>
      <c r="AL173" s="20">
        <f>IF(head!F$48="S235",235,IF(head!F$48="S275",275,IF(head!F$48="S355",355,IF(head!F$48="S420",420,460))))^0.5*head!$I$40*1000/(S173*3.1416*210000^0.5)</f>
        <v>0.57400634771056325</v>
      </c>
      <c r="AM173" s="20">
        <f>0.5*(1+AK173*(AL173-0.2)+AL173^2)</f>
        <v>0.72832272271680587</v>
      </c>
      <c r="AN173" s="20">
        <f>IF(AL173&lt;=0.2,1,1/(AM173+(AM173^2-AL173^2)^0.5))</f>
        <v>0.84989186037373865</v>
      </c>
      <c r="AO173" s="21">
        <f>IF(head!F$48="S235",235,IF(head!F$48="S275",275,IF(head!F$48="S355",355,IF(head!F$48="S420",420,460))))*AN173*J173/1000</f>
        <v>6674.3096963573635</v>
      </c>
      <c r="AP173" s="45" t="str">
        <f t="shared" si="54"/>
        <v>HEB 900</v>
      </c>
    </row>
    <row r="174" spans="1:42">
      <c r="A174" s="24" t="s">
        <v>71</v>
      </c>
      <c r="B174" s="31">
        <f t="shared" si="55"/>
        <v>7358.3844445263139</v>
      </c>
      <c r="C174" s="4">
        <v>900</v>
      </c>
      <c r="D174" s="4">
        <v>300</v>
      </c>
      <c r="E174" s="218">
        <v>18.5</v>
      </c>
      <c r="F174" s="4">
        <v>35</v>
      </c>
      <c r="G174" s="4">
        <v>30</v>
      </c>
      <c r="H174" s="39">
        <v>291.45139790238812</v>
      </c>
      <c r="I174" s="5">
        <v>297.02053289415346</v>
      </c>
      <c r="J174" s="5">
        <v>37127.566611769187</v>
      </c>
      <c r="K174" s="5">
        <v>2.9114955592153873</v>
      </c>
      <c r="L174" s="53">
        <v>4940647471.8504686</v>
      </c>
      <c r="M174" s="5">
        <v>10979216.604112152</v>
      </c>
      <c r="N174" s="5">
        <v>12584100.645531137</v>
      </c>
      <c r="O174" s="54">
        <v>364.79064341850341</v>
      </c>
      <c r="P174" s="5">
        <v>158158952.03432503</v>
      </c>
      <c r="Q174" s="5">
        <v>1054393.0135621668</v>
      </c>
      <c r="R174" s="5">
        <v>1658340.1145119406</v>
      </c>
      <c r="S174" s="5">
        <v>65.267750752546405</v>
      </c>
      <c r="T174" s="53">
        <v>11545405.479068199</v>
      </c>
      <c r="U174" s="40">
        <v>29195795646917.398</v>
      </c>
      <c r="V174" s="105">
        <v>3</v>
      </c>
      <c r="W174" s="105">
        <v>4</v>
      </c>
      <c r="X174" s="105">
        <v>4</v>
      </c>
      <c r="Y174" s="105">
        <v>4</v>
      </c>
      <c r="Z174" s="105">
        <v>4</v>
      </c>
      <c r="AA174" s="106">
        <v>4</v>
      </c>
      <c r="AB174" s="105">
        <v>4</v>
      </c>
      <c r="AC174" s="105">
        <v>4</v>
      </c>
      <c r="AD174" s="105">
        <v>4</v>
      </c>
      <c r="AE174" s="105">
        <v>4</v>
      </c>
      <c r="AF174" s="92">
        <f t="shared" si="56"/>
        <v>78.418701383259062</v>
      </c>
      <c r="AG174" s="96">
        <f t="shared" si="57"/>
        <v>70.338451925032999</v>
      </c>
      <c r="AH174" s="97">
        <f t="shared" si="58"/>
        <v>64.641995665808494</v>
      </c>
      <c r="AI174" s="98">
        <f t="shared" si="59"/>
        <v>56.561746207582431</v>
      </c>
      <c r="AJ174" s="60" t="str">
        <f>IF(head!$F$48="S460","a0","b")</f>
        <v>b</v>
      </c>
      <c r="AK174" s="60">
        <f>IF(AJ174="a0",0.13,IF(AJ174="a",0.21,IF(AJ174="b",0.34,IF(AJ174="c",0.49,0.76))))</f>
        <v>0.34</v>
      </c>
      <c r="AL174" s="20">
        <f>IF(head!F$48="S235",235,IF(head!F$48="S275",275,IF(head!F$48="S355",355,IF(head!F$48="S420",420,460))))^0.5*head!$I$40*1000/(S174*3.1416*210000^0.5)</f>
        <v>0.5873233265203377</v>
      </c>
      <c r="AM174" s="20">
        <f>0.5*(1+AK174*(AL174-0.2)+AL174^2)</f>
        <v>0.73831931044591503</v>
      </c>
      <c r="AN174" s="20">
        <f>IF(AL174&lt;=0.2,1,1/(AM174+(AM174^2-AL174^2)^0.5))</f>
        <v>0.84336995633053657</v>
      </c>
      <c r="AO174" s="21">
        <f>IF(head!F$48="S235",235,IF(head!F$48="S275",275,IF(head!F$48="S355",355,IF(head!F$48="S420",420,460))))*AN174*J174/1000</f>
        <v>7358.3844445263139</v>
      </c>
      <c r="AP174" s="45" t="str">
        <f t="shared" si="54"/>
        <v>HEB 1000</v>
      </c>
    </row>
    <row r="175" spans="1:42">
      <c r="A175" s="24" t="s">
        <v>72</v>
      </c>
      <c r="B175" s="31">
        <f t="shared" si="55"/>
        <v>7864.6286312822231</v>
      </c>
      <c r="C175" s="4">
        <v>1000</v>
      </c>
      <c r="D175" s="4">
        <v>300</v>
      </c>
      <c r="E175" s="218">
        <v>19</v>
      </c>
      <c r="F175" s="4">
        <v>36</v>
      </c>
      <c r="G175" s="4">
        <v>30</v>
      </c>
      <c r="H175" s="39">
        <v>314.03584790238807</v>
      </c>
      <c r="I175" s="5">
        <v>320.03653289415348</v>
      </c>
      <c r="J175" s="5">
        <v>40004.566611769187</v>
      </c>
      <c r="K175" s="5">
        <v>3.1104955592153876</v>
      </c>
      <c r="L175" s="53">
        <v>6447482941.5473776</v>
      </c>
      <c r="M175" s="5">
        <v>12894965.883094756</v>
      </c>
      <c r="N175" s="5">
        <v>14855117.909507828</v>
      </c>
      <c r="O175" s="54">
        <v>401.45818421055304</v>
      </c>
      <c r="P175" s="5">
        <v>162757653.87699425</v>
      </c>
      <c r="Q175" s="5">
        <v>1085051.0258466282</v>
      </c>
      <c r="R175" s="5">
        <v>1716268.381164883</v>
      </c>
      <c r="S175" s="5">
        <v>63.784613098036012</v>
      </c>
      <c r="T175" s="53">
        <v>12718132.8050036</v>
      </c>
      <c r="U175" s="40">
        <v>37339770699416.703</v>
      </c>
      <c r="V175" s="105">
        <v>4</v>
      </c>
      <c r="W175" s="105">
        <v>4</v>
      </c>
      <c r="X175" s="105">
        <v>4</v>
      </c>
      <c r="Y175" s="105">
        <v>4</v>
      </c>
      <c r="Z175" s="105">
        <v>4</v>
      </c>
      <c r="AA175" s="106">
        <v>4</v>
      </c>
      <c r="AB175" s="105">
        <v>4</v>
      </c>
      <c r="AC175" s="105">
        <v>4</v>
      </c>
      <c r="AD175" s="105">
        <v>4</v>
      </c>
      <c r="AE175" s="105">
        <v>4</v>
      </c>
      <c r="AF175" s="92">
        <f t="shared" si="56"/>
        <v>77.753512227783816</v>
      </c>
      <c r="AG175" s="96">
        <f t="shared" si="57"/>
        <v>70.254368369748832</v>
      </c>
      <c r="AH175" s="97">
        <f t="shared" si="58"/>
        <v>64.992580102969796</v>
      </c>
      <c r="AI175" s="98">
        <f t="shared" si="59"/>
        <v>57.493436244934827</v>
      </c>
      <c r="AJ175" s="60" t="str">
        <f>IF(head!$F$48="S460","a0","b")</f>
        <v>b</v>
      </c>
      <c r="AK175" s="60">
        <f>IF(AJ175="a0",0.13,IF(AJ175="a",0.21,IF(AJ175="b",0.34,IF(AJ175="c",0.49,0.76))))</f>
        <v>0.34</v>
      </c>
      <c r="AL175" s="20">
        <f>IF(head!F$48="S235",235,IF(head!F$48="S275",275,IF(head!F$48="S355",355,IF(head!F$48="S420",420,460))))^0.5*head!$I$40*1000/(S175*3.1416*210000^0.5)</f>
        <v>0.60097993269267236</v>
      </c>
      <c r="AM175" s="20">
        <f>0.5*(1+AK175*(AL175-0.2)+AL175^2)</f>
        <v>0.74875502830739871</v>
      </c>
      <c r="AN175" s="20">
        <f>IF(AL175&lt;=0.2,1,1/(AM175+(AM175^2-AL175^2)^0.5))</f>
        <v>0.83656711341852641</v>
      </c>
      <c r="AO175" s="21">
        <f>IF(head!F$48="S235",235,IF(head!F$48="S275",275,IF(head!F$48="S355",355,IF(head!F$48="S420",420,460))))*AN175*J175/1000</f>
        <v>7864.6286312822231</v>
      </c>
      <c r="AP175" s="45" t="s">
        <v>137</v>
      </c>
    </row>
    <row r="176" spans="1:42">
      <c r="A176" s="22" t="s">
        <v>56</v>
      </c>
      <c r="B176" s="30">
        <v>0</v>
      </c>
      <c r="C176" s="23" t="s">
        <v>56</v>
      </c>
      <c r="D176" s="23" t="s">
        <v>56</v>
      </c>
      <c r="E176" s="217" t="s">
        <v>56</v>
      </c>
      <c r="F176" s="23" t="s">
        <v>56</v>
      </c>
      <c r="G176" s="23" t="s">
        <v>56</v>
      </c>
      <c r="H176" s="37" t="s">
        <v>56</v>
      </c>
      <c r="I176" s="10" t="s">
        <v>56</v>
      </c>
      <c r="J176" s="10" t="s">
        <v>56</v>
      </c>
      <c r="K176" s="10" t="s">
        <v>56</v>
      </c>
      <c r="L176" s="51" t="s">
        <v>56</v>
      </c>
      <c r="M176" s="10" t="s">
        <v>56</v>
      </c>
      <c r="N176" s="10" t="s">
        <v>56</v>
      </c>
      <c r="O176" s="52" t="s">
        <v>56</v>
      </c>
      <c r="P176" s="10" t="s">
        <v>56</v>
      </c>
      <c r="Q176" s="10" t="s">
        <v>56</v>
      </c>
      <c r="R176" s="10" t="s">
        <v>56</v>
      </c>
      <c r="S176" s="10" t="s">
        <v>56</v>
      </c>
      <c r="T176" s="51" t="s">
        <v>56</v>
      </c>
      <c r="U176" s="38" t="s">
        <v>56</v>
      </c>
      <c r="V176" s="118" t="s">
        <v>35</v>
      </c>
      <c r="W176" s="118" t="s">
        <v>35</v>
      </c>
      <c r="X176" s="118" t="s">
        <v>35</v>
      </c>
      <c r="Y176" s="118" t="s">
        <v>35</v>
      </c>
      <c r="Z176" s="118" t="s">
        <v>35</v>
      </c>
      <c r="AA176" s="119" t="s">
        <v>35</v>
      </c>
      <c r="AB176" s="118" t="s">
        <v>35</v>
      </c>
      <c r="AC176" s="118" t="s">
        <v>35</v>
      </c>
      <c r="AD176" s="118" t="s">
        <v>35</v>
      </c>
      <c r="AE176" s="118" t="s">
        <v>35</v>
      </c>
      <c r="AF176" s="127"/>
      <c r="AG176" s="128"/>
      <c r="AH176" s="132"/>
      <c r="AI176" s="130"/>
      <c r="AJ176" s="59" t="s">
        <v>56</v>
      </c>
      <c r="AK176" s="59" t="s">
        <v>56</v>
      </c>
      <c r="AL176" s="14" t="s">
        <v>35</v>
      </c>
      <c r="AM176" s="14" t="s">
        <v>56</v>
      </c>
      <c r="AN176" s="14" t="s">
        <v>56</v>
      </c>
      <c r="AO176" s="15" t="s">
        <v>35</v>
      </c>
      <c r="AP176" s="44" t="str">
        <f t="shared" ref="AP176:AP199" si="60">A177</f>
        <v>HEM 100</v>
      </c>
    </row>
    <row r="177" spans="1:42">
      <c r="A177" s="22" t="s">
        <v>73</v>
      </c>
      <c r="B177" s="30">
        <f t="shared" ref="B177:B200" si="61">AO177</f>
        <v>436.91685250947143</v>
      </c>
      <c r="C177" s="23">
        <v>120</v>
      </c>
      <c r="D177" s="23">
        <v>106</v>
      </c>
      <c r="E177" s="217">
        <v>12</v>
      </c>
      <c r="F177" s="23">
        <v>20</v>
      </c>
      <c r="G177" s="23">
        <v>12</v>
      </c>
      <c r="H177" s="37">
        <v>41.790343664382092</v>
      </c>
      <c r="I177" s="10">
        <v>42.588885263064554</v>
      </c>
      <c r="J177" s="10">
        <v>5323.6106578830695</v>
      </c>
      <c r="K177" s="10">
        <v>0.61939822368615505</v>
      </c>
      <c r="L177" s="51">
        <v>11426118.072797449</v>
      </c>
      <c r="M177" s="10">
        <v>190435.30121329083</v>
      </c>
      <c r="N177" s="10">
        <v>235813.09842072593</v>
      </c>
      <c r="O177" s="52">
        <v>46.328283640432346</v>
      </c>
      <c r="P177" s="10">
        <v>3991513.1701712385</v>
      </c>
      <c r="Q177" s="10">
        <v>75311.56924851393</v>
      </c>
      <c r="R177" s="10">
        <v>116312.99184189526</v>
      </c>
      <c r="S177" s="10">
        <v>27.382029900840589</v>
      </c>
      <c r="T177" s="51">
        <v>672737.86647246405</v>
      </c>
      <c r="U177" s="38">
        <v>9429682864.8547192</v>
      </c>
      <c r="V177" s="118">
        <v>1</v>
      </c>
      <c r="W177" s="118">
        <v>1</v>
      </c>
      <c r="X177" s="118">
        <v>1</v>
      </c>
      <c r="Y177" s="118">
        <v>1</v>
      </c>
      <c r="Z177" s="118">
        <v>1</v>
      </c>
      <c r="AA177" s="119">
        <v>1</v>
      </c>
      <c r="AB177" s="118">
        <v>1</v>
      </c>
      <c r="AC177" s="118">
        <v>1</v>
      </c>
      <c r="AD177" s="118">
        <v>1</v>
      </c>
      <c r="AE177" s="118">
        <v>1</v>
      </c>
      <c r="AF177" s="127">
        <f t="shared" ref="AF177:AF200" si="62">K177/J177*1000000</f>
        <v>116.34927185536486</v>
      </c>
      <c r="AG177" s="131">
        <f t="shared" ref="AG177:AG200" si="63">(K177*1000-D177)/J177*1000</f>
        <v>96.43797352571751</v>
      </c>
      <c r="AH177" s="132">
        <f t="shared" si="58"/>
        <v>84.904781556609464</v>
      </c>
      <c r="AI177" s="133">
        <f t="shared" ref="AI177:AI200" si="64">(2*C177+D177)/J177*1000</f>
        <v>64.993483226962113</v>
      </c>
      <c r="AJ177" s="59" t="str">
        <f>IF(head!$F$48="S460","a","c")</f>
        <v>c</v>
      </c>
      <c r="AK177" s="59">
        <f t="shared" ref="AK177:AK200" si="65">IF(AJ177="a0",0.13,IF(AJ177="a",0.21,IF(AJ177="b",0.34,IF(AJ177="c",0.49,0.76))))</f>
        <v>0.49</v>
      </c>
      <c r="AL177" s="14">
        <f>IF(head!F$48="S235",235,IF(head!F$48="S275",275,IF(head!F$48="S355",355,IF(head!F$48="S420",420,460))))^0.5*head!$I$40*1000/(S177*3.1416*210000^0.5)</f>
        <v>1.3999426859624111</v>
      </c>
      <c r="AM177" s="14">
        <f t="shared" ref="AM177:AM200" si="66">0.5*(1+AK177*(AL177-0.2)+AL177^2)</f>
        <v>1.7739057200506156</v>
      </c>
      <c r="AN177" s="14">
        <f t="shared" ref="AN177:AN200" si="67">IF(AL177&lt;=0.2,1,1/(AM177+(AM177^2-AL177^2)^0.5))</f>
        <v>0.34924053775859559</v>
      </c>
      <c r="AO177" s="15">
        <f>IF(head!F$48="S235",235,IF(head!F$48="S275",275,IF(head!F$48="S355",355,IF(head!F$48="S420",420,460))))*AN177*J177/1000</f>
        <v>436.91685250947143</v>
      </c>
      <c r="AP177" s="44" t="str">
        <f t="shared" si="60"/>
        <v>HEM 120</v>
      </c>
    </row>
    <row r="178" spans="1:42">
      <c r="A178" s="22" t="s">
        <v>74</v>
      </c>
      <c r="B178" s="30">
        <f t="shared" si="61"/>
        <v>693.24690487721227</v>
      </c>
      <c r="C178" s="23">
        <v>140</v>
      </c>
      <c r="D178" s="23">
        <v>126</v>
      </c>
      <c r="E178" s="217">
        <v>12.5</v>
      </c>
      <c r="F178" s="23">
        <v>21</v>
      </c>
      <c r="G178" s="23">
        <v>12</v>
      </c>
      <c r="H178" s="37">
        <v>52.128793664382094</v>
      </c>
      <c r="I178" s="10">
        <v>53.124885263064556</v>
      </c>
      <c r="J178" s="10">
        <v>6640.6106578830695</v>
      </c>
      <c r="K178" s="10">
        <v>0.73839822368615504</v>
      </c>
      <c r="L178" s="51">
        <v>20175725.307659045</v>
      </c>
      <c r="M178" s="10">
        <v>288224.64725227206</v>
      </c>
      <c r="N178" s="10">
        <v>350612.0943416736</v>
      </c>
      <c r="O178" s="52">
        <v>55.1201726384841</v>
      </c>
      <c r="P178" s="10">
        <v>7027750.5792583032</v>
      </c>
      <c r="Q178" s="10">
        <v>111551.59649616355</v>
      </c>
      <c r="R178" s="10">
        <v>171630.01950636602</v>
      </c>
      <c r="S178" s="10">
        <v>32.531505398351378</v>
      </c>
      <c r="T178" s="51">
        <v>905220.85079599696</v>
      </c>
      <c r="U178" s="38">
        <v>23886167308.1479</v>
      </c>
      <c r="V178" s="118">
        <v>1</v>
      </c>
      <c r="W178" s="118">
        <v>1</v>
      </c>
      <c r="X178" s="118">
        <v>1</v>
      </c>
      <c r="Y178" s="118">
        <v>1</v>
      </c>
      <c r="Z178" s="118">
        <v>1</v>
      </c>
      <c r="AA178" s="119">
        <v>1</v>
      </c>
      <c r="AB178" s="118">
        <v>1</v>
      </c>
      <c r="AC178" s="118">
        <v>1</v>
      </c>
      <c r="AD178" s="118">
        <v>1</v>
      </c>
      <c r="AE178" s="118">
        <v>1</v>
      </c>
      <c r="AF178" s="127">
        <f t="shared" si="62"/>
        <v>111.1943256016075</v>
      </c>
      <c r="AG178" s="131">
        <f t="shared" si="63"/>
        <v>92.220166975032186</v>
      </c>
      <c r="AH178" s="132">
        <f t="shared" si="58"/>
        <v>80.113114201095769</v>
      </c>
      <c r="AI178" s="133">
        <f t="shared" si="64"/>
        <v>61.138955574520445</v>
      </c>
      <c r="AJ178" s="59" t="str">
        <f>IF(head!$F$48="S460","a","c")</f>
        <v>c</v>
      </c>
      <c r="AK178" s="59">
        <f t="shared" si="65"/>
        <v>0.49</v>
      </c>
      <c r="AL178" s="14">
        <f>IF(head!F$48="S235",235,IF(head!F$48="S275",275,IF(head!F$48="S355",355,IF(head!F$48="S420",420,460))))^0.5*head!$I$40*1000/(S178*3.1416*210000^0.5)</f>
        <v>1.1783430252332705</v>
      </c>
      <c r="AM178" s="14">
        <f t="shared" si="66"/>
        <v>1.4339401837400994</v>
      </c>
      <c r="AN178" s="14">
        <f t="shared" si="67"/>
        <v>0.44423427019664274</v>
      </c>
      <c r="AO178" s="15">
        <f>IF(head!F$48="S235",235,IF(head!F$48="S275",275,IF(head!F$48="S355",355,IF(head!F$48="S420",420,460))))*AN178*J178/1000</f>
        <v>693.24690487721227</v>
      </c>
      <c r="AP178" s="44" t="str">
        <f t="shared" si="60"/>
        <v>HEM 140</v>
      </c>
    </row>
    <row r="179" spans="1:42">
      <c r="A179" s="22" t="s">
        <v>75</v>
      </c>
      <c r="B179" s="30">
        <f t="shared" si="61"/>
        <v>1003.520813548218</v>
      </c>
      <c r="C179" s="23">
        <v>160</v>
      </c>
      <c r="D179" s="23">
        <v>146</v>
      </c>
      <c r="E179" s="217">
        <v>13</v>
      </c>
      <c r="F179" s="23">
        <v>22</v>
      </c>
      <c r="G179" s="23">
        <v>12</v>
      </c>
      <c r="H179" s="37">
        <v>63.23654366438209</v>
      </c>
      <c r="I179" s="10">
        <v>64.444885263064549</v>
      </c>
      <c r="J179" s="10">
        <v>8055.6106578830695</v>
      </c>
      <c r="K179" s="10">
        <v>0.85739822368615504</v>
      </c>
      <c r="L179" s="51">
        <v>32913642.13576436</v>
      </c>
      <c r="M179" s="10">
        <v>411420.52669705456</v>
      </c>
      <c r="N179" s="10">
        <v>493826.09026262118</v>
      </c>
      <c r="O179" s="52">
        <v>63.920290123455885</v>
      </c>
      <c r="P179" s="10">
        <v>11443446.73134427</v>
      </c>
      <c r="Q179" s="10">
        <v>156759.54426498999</v>
      </c>
      <c r="R179" s="10">
        <v>240511.7971708368</v>
      </c>
      <c r="S179" s="10">
        <v>37.690265110746189</v>
      </c>
      <c r="T179" s="51">
        <v>1186239.9456684301</v>
      </c>
      <c r="U179" s="38">
        <v>52824468842.573303</v>
      </c>
      <c r="V179" s="118">
        <v>1</v>
      </c>
      <c r="W179" s="118">
        <v>1</v>
      </c>
      <c r="X179" s="118">
        <v>1</v>
      </c>
      <c r="Y179" s="118">
        <v>1</v>
      </c>
      <c r="Z179" s="118">
        <v>1</v>
      </c>
      <c r="AA179" s="119">
        <v>1</v>
      </c>
      <c r="AB179" s="118">
        <v>1</v>
      </c>
      <c r="AC179" s="118">
        <v>1</v>
      </c>
      <c r="AD179" s="118">
        <v>1</v>
      </c>
      <c r="AE179" s="118">
        <v>1</v>
      </c>
      <c r="AF179" s="127">
        <f t="shared" si="62"/>
        <v>106.43491351547895</v>
      </c>
      <c r="AG179" s="131">
        <f t="shared" si="63"/>
        <v>88.310899557936551</v>
      </c>
      <c r="AH179" s="132">
        <f t="shared" si="58"/>
        <v>75.971894123396879</v>
      </c>
      <c r="AI179" s="133">
        <f t="shared" si="64"/>
        <v>57.847880165854477</v>
      </c>
      <c r="AJ179" s="59" t="str">
        <f>IF(head!$F$48="S460","a","c")</f>
        <v>c</v>
      </c>
      <c r="AK179" s="59">
        <f t="shared" si="65"/>
        <v>0.49</v>
      </c>
      <c r="AL179" s="14">
        <f>IF(head!F$48="S235",235,IF(head!F$48="S275",275,IF(head!F$48="S355",355,IF(head!F$48="S420",420,460))))^0.5*head!$I$40*1000/(S179*3.1416*210000^0.5)</f>
        <v>1.0170603038702508</v>
      </c>
      <c r="AM179" s="14">
        <f t="shared" si="66"/>
        <v>1.2173856053025349</v>
      </c>
      <c r="AN179" s="14">
        <f t="shared" si="67"/>
        <v>0.53010274647135525</v>
      </c>
      <c r="AO179" s="15">
        <f>IF(head!F$48="S235",235,IF(head!F$48="S275",275,IF(head!F$48="S355",355,IF(head!F$48="S420",420,460))))*AN179*J179/1000</f>
        <v>1003.520813548218</v>
      </c>
      <c r="AP179" s="44" t="str">
        <f t="shared" si="60"/>
        <v>HEM 160</v>
      </c>
    </row>
    <row r="180" spans="1:42">
      <c r="A180" s="22" t="s">
        <v>76</v>
      </c>
      <c r="B180" s="30">
        <f t="shared" si="61"/>
        <v>1367.3698210884174</v>
      </c>
      <c r="C180" s="23">
        <v>180</v>
      </c>
      <c r="D180" s="23">
        <v>166</v>
      </c>
      <c r="E180" s="217">
        <v>14</v>
      </c>
      <c r="F180" s="23">
        <v>23</v>
      </c>
      <c r="G180" s="23">
        <v>15</v>
      </c>
      <c r="H180" s="37">
        <v>76.185361975597019</v>
      </c>
      <c r="I180" s="10">
        <v>77.641133223538375</v>
      </c>
      <c r="J180" s="10">
        <v>9705.1416529422968</v>
      </c>
      <c r="K180" s="10">
        <v>0.97024777960769382</v>
      </c>
      <c r="L180" s="51">
        <v>50982676.914200641</v>
      </c>
      <c r="M180" s="10">
        <v>566474.18793556269</v>
      </c>
      <c r="N180" s="10">
        <v>674565.36595299945</v>
      </c>
      <c r="O180" s="52">
        <v>72.478697176487529</v>
      </c>
      <c r="P180" s="10">
        <v>17587662.44466874</v>
      </c>
      <c r="Q180" s="10">
        <v>211899.54752612941</v>
      </c>
      <c r="R180" s="10">
        <v>325459.11636473052</v>
      </c>
      <c r="S180" s="10">
        <v>42.569948185606776</v>
      </c>
      <c r="T180" s="51">
        <v>1607956.8326556</v>
      </c>
      <c r="U180" s="38">
        <v>104697916185.724</v>
      </c>
      <c r="V180" s="118">
        <v>1</v>
      </c>
      <c r="W180" s="118">
        <v>1</v>
      </c>
      <c r="X180" s="118">
        <v>1</v>
      </c>
      <c r="Y180" s="118">
        <v>1</v>
      </c>
      <c r="Z180" s="118">
        <v>1</v>
      </c>
      <c r="AA180" s="119">
        <v>1</v>
      </c>
      <c r="AB180" s="118">
        <v>1</v>
      </c>
      <c r="AC180" s="118">
        <v>1</v>
      </c>
      <c r="AD180" s="118">
        <v>1</v>
      </c>
      <c r="AE180" s="118">
        <v>1</v>
      </c>
      <c r="AF180" s="127">
        <f t="shared" si="62"/>
        <v>99.972552107319814</v>
      </c>
      <c r="AG180" s="131">
        <f t="shared" si="63"/>
        <v>82.868216494693925</v>
      </c>
      <c r="AH180" s="132">
        <f t="shared" si="58"/>
        <v>71.302411108054997</v>
      </c>
      <c r="AI180" s="133">
        <f t="shared" si="64"/>
        <v>54.198075495429087</v>
      </c>
      <c r="AJ180" s="59" t="str">
        <f>IF(head!$F$48="S460","a","c")</f>
        <v>c</v>
      </c>
      <c r="AK180" s="59">
        <f t="shared" si="65"/>
        <v>0.49</v>
      </c>
      <c r="AL180" s="14">
        <f>IF(head!F$48="S235",235,IF(head!F$48="S275",275,IF(head!F$48="S355",355,IF(head!F$48="S420",420,460))))^0.5*head!$I$40*1000/(S180*3.1416*210000^0.5)</f>
        <v>0.90047731135004305</v>
      </c>
      <c r="AM180" s="14">
        <f t="shared" si="66"/>
        <v>1.0770466354088617</v>
      </c>
      <c r="AN180" s="14">
        <f t="shared" si="67"/>
        <v>0.59953735776653505</v>
      </c>
      <c r="AO180" s="15">
        <f>IF(head!F$48="S235",235,IF(head!F$48="S275",275,IF(head!F$48="S355",355,IF(head!F$48="S420",420,460))))*AN180*J180/1000</f>
        <v>1367.3698210884174</v>
      </c>
      <c r="AP180" s="44" t="str">
        <f t="shared" si="60"/>
        <v>HEM 180</v>
      </c>
    </row>
    <row r="181" spans="1:42">
      <c r="A181" s="22" t="s">
        <v>208</v>
      </c>
      <c r="B181" s="30">
        <f t="shared" si="61"/>
        <v>1757.059176504793</v>
      </c>
      <c r="C181" s="23">
        <v>200</v>
      </c>
      <c r="D181" s="23">
        <v>186</v>
      </c>
      <c r="E181" s="217">
        <v>14.5</v>
      </c>
      <c r="F181" s="23">
        <v>24</v>
      </c>
      <c r="G181" s="23">
        <v>15</v>
      </c>
      <c r="H181" s="37">
        <v>88.902361975597017</v>
      </c>
      <c r="I181" s="10">
        <v>90.601133223538369</v>
      </c>
      <c r="J181" s="10">
        <v>11325.141652942297</v>
      </c>
      <c r="K181" s="10">
        <v>1.0892477796076938</v>
      </c>
      <c r="L181" s="51">
        <v>74831329.975242943</v>
      </c>
      <c r="M181" s="10">
        <v>748313.29975242948</v>
      </c>
      <c r="N181" s="10">
        <v>883447.64082948014</v>
      </c>
      <c r="O181" s="52">
        <v>81.286778192084654</v>
      </c>
      <c r="P181" s="10">
        <v>25801271.324204411</v>
      </c>
      <c r="Q181" s="10">
        <v>277433.0249914453</v>
      </c>
      <c r="R181" s="10">
        <v>425188.90177796612</v>
      </c>
      <c r="S181" s="10">
        <v>47.730801978489779</v>
      </c>
      <c r="T181" s="51">
        <v>2013518.5812467397</v>
      </c>
      <c r="U181" s="38">
        <v>194294045840.84698</v>
      </c>
      <c r="V181" s="118">
        <v>1</v>
      </c>
      <c r="W181" s="118">
        <v>1</v>
      </c>
      <c r="X181" s="118">
        <v>1</v>
      </c>
      <c r="Y181" s="118">
        <v>1</v>
      </c>
      <c r="Z181" s="118">
        <v>1</v>
      </c>
      <c r="AA181" s="119">
        <v>1</v>
      </c>
      <c r="AB181" s="118">
        <v>1</v>
      </c>
      <c r="AC181" s="118">
        <v>1</v>
      </c>
      <c r="AD181" s="118">
        <v>1</v>
      </c>
      <c r="AE181" s="118">
        <v>1</v>
      </c>
      <c r="AF181" s="127">
        <f t="shared" si="62"/>
        <v>96.179616378105507</v>
      </c>
      <c r="AG181" s="131">
        <f t="shared" si="63"/>
        <v>79.755980745108644</v>
      </c>
      <c r="AH181" s="132">
        <f t="shared" si="58"/>
        <v>68.166917788567588</v>
      </c>
      <c r="AI181" s="133">
        <f t="shared" si="64"/>
        <v>51.743282155570732</v>
      </c>
      <c r="AJ181" s="59" t="str">
        <f>IF(head!$F$48="S460","a","c")</f>
        <v>c</v>
      </c>
      <c r="AK181" s="59">
        <f t="shared" si="65"/>
        <v>0.49</v>
      </c>
      <c r="AL181" s="14">
        <f>IF(head!F$48="S235",235,IF(head!F$48="S275",275,IF(head!F$48="S355",355,IF(head!F$48="S420",420,460))))^0.5*head!$I$40*1000/(S181*3.1416*210000^0.5)</f>
        <v>0.80311394105133593</v>
      </c>
      <c r="AM181" s="14">
        <f t="shared" si="66"/>
        <v>0.97025891671308162</v>
      </c>
      <c r="AN181" s="14">
        <f t="shared" si="67"/>
        <v>0.66019903227014931</v>
      </c>
      <c r="AO181" s="15">
        <f>IF(head!F$48="S235",235,IF(head!F$48="S275",275,IF(head!F$48="S355",355,IF(head!F$48="S420",420,460))))*AN181*J181/1000</f>
        <v>1757.059176504793</v>
      </c>
      <c r="AP181" s="44" t="str">
        <f t="shared" si="60"/>
        <v>HEM 200</v>
      </c>
    </row>
    <row r="182" spans="1:42">
      <c r="A182" s="22" t="s">
        <v>209</v>
      </c>
      <c r="B182" s="30">
        <f t="shared" si="61"/>
        <v>2184.2254421232674</v>
      </c>
      <c r="C182" s="23">
        <v>220</v>
      </c>
      <c r="D182" s="23">
        <v>206</v>
      </c>
      <c r="E182" s="217">
        <v>15</v>
      </c>
      <c r="F182" s="23">
        <v>25</v>
      </c>
      <c r="G182" s="23">
        <v>18</v>
      </c>
      <c r="H182" s="37">
        <v>103.05577324485972</v>
      </c>
      <c r="I182" s="10">
        <v>105.02499184189526</v>
      </c>
      <c r="J182" s="10">
        <v>13128.123980236907</v>
      </c>
      <c r="K182" s="10">
        <v>1.2030973355292327</v>
      </c>
      <c r="L182" s="51">
        <v>106419093.92301598</v>
      </c>
      <c r="M182" s="10">
        <v>967446.30839105451</v>
      </c>
      <c r="N182" s="10">
        <v>1135147.3066758728</v>
      </c>
      <c r="O182" s="52">
        <v>90.034393571866545</v>
      </c>
      <c r="P182" s="10">
        <v>36512127.993881561</v>
      </c>
      <c r="Q182" s="10">
        <v>354486.67955224816</v>
      </c>
      <c r="R182" s="10">
        <v>543216.66149604111</v>
      </c>
      <c r="S182" s="10">
        <v>52.737220639287379</v>
      </c>
      <c r="T182" s="51">
        <v>2580536.3197723594</v>
      </c>
      <c r="U182" s="38">
        <v>336855059965.50403</v>
      </c>
      <c r="V182" s="118">
        <v>1</v>
      </c>
      <c r="W182" s="118">
        <v>1</v>
      </c>
      <c r="X182" s="118">
        <v>1</v>
      </c>
      <c r="Y182" s="118">
        <v>1</v>
      </c>
      <c r="Z182" s="118">
        <v>1</v>
      </c>
      <c r="AA182" s="119">
        <v>1</v>
      </c>
      <c r="AB182" s="118">
        <v>1</v>
      </c>
      <c r="AC182" s="118">
        <v>1</v>
      </c>
      <c r="AD182" s="118">
        <v>1</v>
      </c>
      <c r="AE182" s="118">
        <v>1</v>
      </c>
      <c r="AF182" s="127">
        <f t="shared" si="62"/>
        <v>91.642746316257885</v>
      </c>
      <c r="AG182" s="131">
        <f t="shared" si="63"/>
        <v>75.951243074049586</v>
      </c>
      <c r="AH182" s="132">
        <f t="shared" si="58"/>
        <v>64.898838652240158</v>
      </c>
      <c r="AI182" s="133">
        <f t="shared" si="64"/>
        <v>49.20733541003186</v>
      </c>
      <c r="AJ182" s="59" t="str">
        <f>IF(head!$F$48="S460","a","c")</f>
        <v>c</v>
      </c>
      <c r="AK182" s="59">
        <f t="shared" si="65"/>
        <v>0.49</v>
      </c>
      <c r="AL182" s="14">
        <f>IF(head!F$48="S235",235,IF(head!F$48="S275",275,IF(head!F$48="S355",355,IF(head!F$48="S420",420,460))))^0.5*head!$I$40*1000/(S182*3.1416*210000^0.5)</f>
        <v>0.72687320305857928</v>
      </c>
      <c r="AM182" s="14">
        <f t="shared" si="66"/>
        <v>0.89325626141167125</v>
      </c>
      <c r="AN182" s="14">
        <f t="shared" si="67"/>
        <v>0.70798968408988039</v>
      </c>
      <c r="AO182" s="15">
        <f>IF(head!F$48="S235",235,IF(head!F$48="S275",275,IF(head!F$48="S355",355,IF(head!F$48="S420",420,460))))*AN182*J182/1000</f>
        <v>2184.2254421232674</v>
      </c>
      <c r="AP182" s="44" t="str">
        <f t="shared" si="60"/>
        <v>HEM 220</v>
      </c>
    </row>
    <row r="183" spans="1:42">
      <c r="A183" s="22" t="s">
        <v>210</v>
      </c>
      <c r="B183" s="30">
        <f t="shared" si="61"/>
        <v>2627.2666789721288</v>
      </c>
      <c r="C183" s="23">
        <v>240</v>
      </c>
      <c r="D183" s="23">
        <v>226</v>
      </c>
      <c r="E183" s="217">
        <v>15.5</v>
      </c>
      <c r="F183" s="23">
        <v>26</v>
      </c>
      <c r="G183" s="23">
        <v>18</v>
      </c>
      <c r="H183" s="37">
        <v>117.31137324485972</v>
      </c>
      <c r="I183" s="10">
        <v>119.55299184189525</v>
      </c>
      <c r="J183" s="10">
        <v>14944.123980236907</v>
      </c>
      <c r="K183" s="10">
        <v>1.3220973355292327</v>
      </c>
      <c r="L183" s="51">
        <v>146048318.8189142</v>
      </c>
      <c r="M183" s="10">
        <v>1217069.3234909517</v>
      </c>
      <c r="N183" s="10">
        <v>1419447.4224980047</v>
      </c>
      <c r="O183" s="52">
        <v>98.858280010179158</v>
      </c>
      <c r="P183" s="10">
        <v>50120471.665711686</v>
      </c>
      <c r="Q183" s="10">
        <v>443543.99704169633</v>
      </c>
      <c r="R183" s="10">
        <v>678553.44249110029</v>
      </c>
      <c r="S183" s="10">
        <v>57.912504066457807</v>
      </c>
      <c r="T183" s="51">
        <v>3136415.0974559998</v>
      </c>
      <c r="U183" s="38">
        <v>559533456310.08301</v>
      </c>
      <c r="V183" s="118">
        <v>1</v>
      </c>
      <c r="W183" s="118">
        <v>1</v>
      </c>
      <c r="X183" s="118">
        <v>1</v>
      </c>
      <c r="Y183" s="118">
        <v>1</v>
      </c>
      <c r="Z183" s="118">
        <v>1</v>
      </c>
      <c r="AA183" s="119">
        <v>1</v>
      </c>
      <c r="AB183" s="118">
        <v>1</v>
      </c>
      <c r="AC183" s="118">
        <v>1</v>
      </c>
      <c r="AD183" s="118">
        <v>1</v>
      </c>
      <c r="AE183" s="118">
        <v>1</v>
      </c>
      <c r="AF183" s="127">
        <f t="shared" si="62"/>
        <v>88.469376811759673</v>
      </c>
      <c r="AG183" s="131">
        <f t="shared" si="63"/>
        <v>73.34637593871571</v>
      </c>
      <c r="AH183" s="132">
        <f t="shared" si="58"/>
        <v>62.365649618039711</v>
      </c>
      <c r="AI183" s="133">
        <f t="shared" si="64"/>
        <v>47.242648744995748</v>
      </c>
      <c r="AJ183" s="59" t="str">
        <f>IF(head!$F$48="S460","a","c")</f>
        <v>c</v>
      </c>
      <c r="AK183" s="59">
        <f t="shared" si="65"/>
        <v>0.49</v>
      </c>
      <c r="AL183" s="14">
        <f>IF(head!F$48="S235",235,IF(head!F$48="S275",275,IF(head!F$48="S355",355,IF(head!F$48="S420",420,460))))^0.5*head!$I$40*1000/(S183*3.1416*210000^0.5)</f>
        <v>0.66191702645936834</v>
      </c>
      <c r="AM183" s="14">
        <f t="shared" si="66"/>
        <v>0.83223674644095125</v>
      </c>
      <c r="AN183" s="14">
        <f t="shared" si="67"/>
        <v>0.74811064356646251</v>
      </c>
      <c r="AO183" s="15">
        <f>IF(head!F$48="S235",235,IF(head!F$48="S275",275,IF(head!F$48="S355",355,IF(head!F$48="S420",420,460))))*AN183*J183/1000</f>
        <v>2627.2666789721288</v>
      </c>
      <c r="AP183" s="44" t="str">
        <f t="shared" si="60"/>
        <v>HEM 240</v>
      </c>
    </row>
    <row r="184" spans="1:42">
      <c r="A184" s="22" t="s">
        <v>211</v>
      </c>
      <c r="B184" s="30">
        <f t="shared" si="61"/>
        <v>3684.271058154146</v>
      </c>
      <c r="C184" s="23">
        <v>270</v>
      </c>
      <c r="D184" s="23">
        <v>248</v>
      </c>
      <c r="E184" s="217">
        <v>18</v>
      </c>
      <c r="F184" s="23">
        <v>32</v>
      </c>
      <c r="G184" s="23">
        <v>21</v>
      </c>
      <c r="H184" s="37">
        <v>156.67467747217017</v>
      </c>
      <c r="I184" s="10">
        <v>159.66846111813521</v>
      </c>
      <c r="J184" s="10">
        <v>19958.557639766903</v>
      </c>
      <c r="K184" s="10">
        <v>1.4599468914507714</v>
      </c>
      <c r="L184" s="51">
        <v>242895047.21624359</v>
      </c>
      <c r="M184" s="10">
        <v>1799222.5719721748</v>
      </c>
      <c r="N184" s="10">
        <v>2116945.7264608857</v>
      </c>
      <c r="O184" s="52">
        <v>110.31758687896621</v>
      </c>
      <c r="P184" s="10">
        <v>81526231.52224116</v>
      </c>
      <c r="Q184" s="10">
        <v>657469.60905033199</v>
      </c>
      <c r="R184" s="10">
        <v>1005932.729193007</v>
      </c>
      <c r="S184" s="10">
        <v>63.912250104666562</v>
      </c>
      <c r="T184" s="51">
        <v>6272159.8309460804</v>
      </c>
      <c r="U184" s="38">
        <v>1123491207180.25</v>
      </c>
      <c r="V184" s="118">
        <v>1</v>
      </c>
      <c r="W184" s="118">
        <v>1</v>
      </c>
      <c r="X184" s="118">
        <v>1</v>
      </c>
      <c r="Y184" s="118">
        <v>1</v>
      </c>
      <c r="Z184" s="118">
        <v>1</v>
      </c>
      <c r="AA184" s="119">
        <v>1</v>
      </c>
      <c r="AB184" s="118">
        <v>1</v>
      </c>
      <c r="AC184" s="118">
        <v>1</v>
      </c>
      <c r="AD184" s="118">
        <v>1</v>
      </c>
      <c r="AE184" s="118">
        <v>1</v>
      </c>
      <c r="AF184" s="127">
        <f t="shared" si="62"/>
        <v>73.14891776256745</v>
      </c>
      <c r="AG184" s="131">
        <f t="shared" si="63"/>
        <v>60.723170147125209</v>
      </c>
      <c r="AH184" s="132">
        <f t="shared" si="58"/>
        <v>51.907558587089333</v>
      </c>
      <c r="AI184" s="133">
        <f t="shared" si="64"/>
        <v>39.4818109716471</v>
      </c>
      <c r="AJ184" s="59" t="str">
        <f>IF(head!$F$48="S460","a","c")</f>
        <v>c</v>
      </c>
      <c r="AK184" s="59">
        <f t="shared" si="65"/>
        <v>0.49</v>
      </c>
      <c r="AL184" s="14">
        <f>IF(head!F$48="S235",235,IF(head!F$48="S275",275,IF(head!F$48="S355",355,IF(head!F$48="S420",420,460))))^0.5*head!$I$40*1000/(S184*3.1416*210000^0.5)</f>
        <v>0.59977973586767719</v>
      </c>
      <c r="AM184" s="14">
        <f t="shared" si="66"/>
        <v>0.77781390106633119</v>
      </c>
      <c r="AN184" s="14">
        <f t="shared" si="67"/>
        <v>0.78551513925020111</v>
      </c>
      <c r="AO184" s="15">
        <f>IF(head!F$48="S235",235,IF(head!F$48="S275",275,IF(head!F$48="S355",355,IF(head!F$48="S420",420,460))))*AN184*J184/1000</f>
        <v>3684.271058154146</v>
      </c>
      <c r="AP184" s="44" t="str">
        <f t="shared" si="60"/>
        <v>HEM 260</v>
      </c>
    </row>
    <row r="185" spans="1:42">
      <c r="A185" s="22" t="s">
        <v>212</v>
      </c>
      <c r="B185" s="30">
        <f t="shared" si="61"/>
        <v>4187.4957912388336</v>
      </c>
      <c r="C185" s="23">
        <v>290</v>
      </c>
      <c r="D185" s="23">
        <v>268</v>
      </c>
      <c r="E185" s="217">
        <v>18</v>
      </c>
      <c r="F185" s="23">
        <v>32.5</v>
      </c>
      <c r="G185" s="23">
        <v>24</v>
      </c>
      <c r="H185" s="37">
        <v>172.42087465752837</v>
      </c>
      <c r="I185" s="10">
        <v>175.71554105225823</v>
      </c>
      <c r="J185" s="10">
        <v>21964.442631532278</v>
      </c>
      <c r="K185" s="10">
        <v>1.5747964473723099</v>
      </c>
      <c r="L185" s="51">
        <v>313068601.20642596</v>
      </c>
      <c r="M185" s="10">
        <v>2159093.8014236274</v>
      </c>
      <c r="N185" s="10">
        <v>2523611.6728906068</v>
      </c>
      <c r="O185" s="52">
        <v>119.38772123500102</v>
      </c>
      <c r="P185" s="10">
        <v>104485840.43134595</v>
      </c>
      <c r="Q185" s="10">
        <v>779745.07784586528</v>
      </c>
      <c r="R185" s="10">
        <v>1192465.6068405653</v>
      </c>
      <c r="S185" s="10">
        <v>68.971334108220802</v>
      </c>
      <c r="T185" s="51">
        <v>7223473.1209513601</v>
      </c>
      <c r="U185" s="38">
        <v>1683893859588.26</v>
      </c>
      <c r="V185" s="118">
        <v>1</v>
      </c>
      <c r="W185" s="118">
        <v>1</v>
      </c>
      <c r="X185" s="118">
        <v>1</v>
      </c>
      <c r="Y185" s="118">
        <v>1</v>
      </c>
      <c r="Z185" s="118">
        <v>1</v>
      </c>
      <c r="AA185" s="119">
        <v>1</v>
      </c>
      <c r="AB185" s="118">
        <v>1</v>
      </c>
      <c r="AC185" s="118">
        <v>1</v>
      </c>
      <c r="AD185" s="118">
        <v>1</v>
      </c>
      <c r="AE185" s="118">
        <v>1</v>
      </c>
      <c r="AF185" s="127">
        <f t="shared" si="62"/>
        <v>71.697537414927311</v>
      </c>
      <c r="AG185" s="131">
        <f t="shared" si="63"/>
        <v>59.495998568899061</v>
      </c>
      <c r="AH185" s="132">
        <f t="shared" si="58"/>
        <v>50.809393105102707</v>
      </c>
      <c r="AI185" s="133">
        <f t="shared" si="64"/>
        <v>38.60785425907445</v>
      </c>
      <c r="AJ185" s="59" t="str">
        <f>IF(head!$F$48="S460","a","c")</f>
        <v>c</v>
      </c>
      <c r="AK185" s="59">
        <f t="shared" si="65"/>
        <v>0.49</v>
      </c>
      <c r="AL185" s="14">
        <f>IF(head!F$48="S235",235,IF(head!F$48="S275",275,IF(head!F$48="S355",355,IF(head!F$48="S420",420,460))))^0.5*head!$I$40*1000/(S185*3.1416*210000^0.5)</f>
        <v>0.55578557355927416</v>
      </c>
      <c r="AM185" s="14">
        <f t="shared" si="66"/>
        <v>0.74161626741032782</v>
      </c>
      <c r="AN185" s="14">
        <f t="shared" si="67"/>
        <v>0.81127171426453504</v>
      </c>
      <c r="AO185" s="15">
        <f>IF(head!F$48="S235",235,IF(head!F$48="S275",275,IF(head!F$48="S355",355,IF(head!F$48="S420",420,460))))*AN185*J185/1000</f>
        <v>4187.4957912388336</v>
      </c>
      <c r="AP185" s="44" t="str">
        <f t="shared" si="60"/>
        <v>HEM 280</v>
      </c>
    </row>
    <row r="186" spans="1:42">
      <c r="A186" s="22" t="s">
        <v>214</v>
      </c>
      <c r="B186" s="30">
        <f t="shared" si="61"/>
        <v>4701.2755442842044</v>
      </c>
      <c r="C186" s="23">
        <v>310</v>
      </c>
      <c r="D186" s="23">
        <v>288</v>
      </c>
      <c r="E186" s="217">
        <v>18.5</v>
      </c>
      <c r="F186" s="23">
        <v>33</v>
      </c>
      <c r="G186" s="23">
        <v>24</v>
      </c>
      <c r="H186" s="37">
        <v>188.52907465752838</v>
      </c>
      <c r="I186" s="10">
        <v>192.13154105225823</v>
      </c>
      <c r="J186" s="10">
        <v>24016.442631532278</v>
      </c>
      <c r="K186" s="10">
        <v>1.6937964473723099</v>
      </c>
      <c r="L186" s="51">
        <v>395473397.43884325</v>
      </c>
      <c r="M186" s="10">
        <v>2551441.2737989887</v>
      </c>
      <c r="N186" s="10">
        <v>2965633.3778901631</v>
      </c>
      <c r="O186" s="52">
        <v>128.32293902127444</v>
      </c>
      <c r="P186" s="10">
        <v>131627604.01243071</v>
      </c>
      <c r="Q186" s="10">
        <v>914080.58341965778</v>
      </c>
      <c r="R186" s="10">
        <v>1396677.4674984484</v>
      </c>
      <c r="S186" s="10">
        <v>74.03194310890531</v>
      </c>
      <c r="T186" s="51">
        <v>8093944.0871728696</v>
      </c>
      <c r="U186" s="38">
        <v>2462913226864.71</v>
      </c>
      <c r="V186" s="118">
        <v>1</v>
      </c>
      <c r="W186" s="118">
        <v>1</v>
      </c>
      <c r="X186" s="118">
        <v>1</v>
      </c>
      <c r="Y186" s="118">
        <v>1</v>
      </c>
      <c r="Z186" s="118">
        <v>1</v>
      </c>
      <c r="AA186" s="119">
        <v>1</v>
      </c>
      <c r="AB186" s="118">
        <v>1</v>
      </c>
      <c r="AC186" s="118">
        <v>1</v>
      </c>
      <c r="AD186" s="118">
        <v>1</v>
      </c>
      <c r="AE186" s="118">
        <v>1</v>
      </c>
      <c r="AF186" s="127">
        <f t="shared" si="62"/>
        <v>70.526533565318601</v>
      </c>
      <c r="AG186" s="131">
        <f t="shared" si="63"/>
        <v>58.534749252438246</v>
      </c>
      <c r="AH186" s="132">
        <f t="shared" si="58"/>
        <v>49.799215410433739</v>
      </c>
      <c r="AI186" s="133">
        <f t="shared" si="64"/>
        <v>37.807431097553369</v>
      </c>
      <c r="AJ186" s="59" t="str">
        <f>IF(head!$F$48="S460","a","c")</f>
        <v>c</v>
      </c>
      <c r="AK186" s="59">
        <f t="shared" si="65"/>
        <v>0.49</v>
      </c>
      <c r="AL186" s="14">
        <f>IF(head!F$48="S235",235,IF(head!F$48="S275",275,IF(head!F$48="S355",355,IF(head!F$48="S420",420,460))))^0.5*head!$I$40*1000/(S186*3.1416*210000^0.5)</f>
        <v>0.51779368306050477</v>
      </c>
      <c r="AM186" s="14">
        <f t="shared" si="66"/>
        <v>0.71191460145850494</v>
      </c>
      <c r="AN186" s="14">
        <f t="shared" si="67"/>
        <v>0.83298880500111427</v>
      </c>
      <c r="AO186" s="15">
        <f>IF(head!F$48="S235",235,IF(head!F$48="S275",275,IF(head!F$48="S355",355,IF(head!F$48="S420",420,460))))*AN186*J186/1000</f>
        <v>4701.2755442842044</v>
      </c>
      <c r="AP186" s="44" t="str">
        <f t="shared" si="60"/>
        <v>HEM 300</v>
      </c>
    </row>
    <row r="187" spans="1:42">
      <c r="A187" s="22" t="s">
        <v>215</v>
      </c>
      <c r="B187" s="30">
        <f t="shared" si="61"/>
        <v>6086.8060599765813</v>
      </c>
      <c r="C187" s="23">
        <v>340</v>
      </c>
      <c r="D187" s="23">
        <v>310</v>
      </c>
      <c r="E187" s="217">
        <v>21</v>
      </c>
      <c r="F187" s="23">
        <v>39</v>
      </c>
      <c r="G187" s="23">
        <v>27</v>
      </c>
      <c r="H187" s="37">
        <v>237.91606480093438</v>
      </c>
      <c r="I187" s="10">
        <v>242.46223164426434</v>
      </c>
      <c r="J187" s="10">
        <v>30307.778955533042</v>
      </c>
      <c r="K187" s="10">
        <v>1.8316460032938489</v>
      </c>
      <c r="L187" s="51">
        <v>592010130.39769125</v>
      </c>
      <c r="M187" s="10">
        <v>3482412.5317511251</v>
      </c>
      <c r="N187" s="10">
        <v>4077674.0113754361</v>
      </c>
      <c r="O187" s="52">
        <v>139.76148729576121</v>
      </c>
      <c r="P187" s="10">
        <v>194030745.37086421</v>
      </c>
      <c r="Q187" s="10">
        <v>1251811.2604571884</v>
      </c>
      <c r="R187" s="10">
        <v>1913180.210832489</v>
      </c>
      <c r="S187" s="10">
        <v>80.012570053946277</v>
      </c>
      <c r="T187" s="51">
        <v>14146183.3900564</v>
      </c>
      <c r="U187" s="38">
        <v>4280030274693.7202</v>
      </c>
      <c r="V187" s="118">
        <v>1</v>
      </c>
      <c r="W187" s="118">
        <v>1</v>
      </c>
      <c r="X187" s="118">
        <v>1</v>
      </c>
      <c r="Y187" s="118">
        <v>1</v>
      </c>
      <c r="Z187" s="118">
        <v>1</v>
      </c>
      <c r="AA187" s="119">
        <v>1</v>
      </c>
      <c r="AB187" s="118">
        <v>1</v>
      </c>
      <c r="AC187" s="118">
        <v>1</v>
      </c>
      <c r="AD187" s="118">
        <v>1</v>
      </c>
      <c r="AE187" s="118">
        <v>1</v>
      </c>
      <c r="AF187" s="127">
        <f t="shared" si="62"/>
        <v>60.434847633711549</v>
      </c>
      <c r="AG187" s="131">
        <f t="shared" si="63"/>
        <v>50.206450480135047</v>
      </c>
      <c r="AH187" s="132">
        <f t="shared" si="58"/>
        <v>42.893278385965978</v>
      </c>
      <c r="AI187" s="133">
        <f t="shared" si="64"/>
        <v>32.664881232389476</v>
      </c>
      <c r="AJ187" s="59" t="str">
        <f>IF(head!$F$48="S460","a","c")</f>
        <v>c</v>
      </c>
      <c r="AK187" s="59">
        <f t="shared" si="65"/>
        <v>0.49</v>
      </c>
      <c r="AL187" s="14">
        <f>IF(head!F$48="S235",235,IF(head!F$48="S275",275,IF(head!F$48="S355",355,IF(head!F$48="S420",420,460))))^0.5*head!$I$40*1000/(S187*3.1416*210000^0.5)</f>
        <v>0.47909062864298291</v>
      </c>
      <c r="AM187" s="14">
        <f t="shared" si="66"/>
        <v>0.6831411192442951</v>
      </c>
      <c r="AN187" s="14">
        <f t="shared" si="67"/>
        <v>0.85460905666762765</v>
      </c>
      <c r="AO187" s="15">
        <f>IF(head!F$48="S235",235,IF(head!F$48="S275",275,IF(head!F$48="S355",355,IF(head!F$48="S420",420,460))))*AN187*J187/1000</f>
        <v>6086.8060599765813</v>
      </c>
      <c r="AP187" s="44" t="str">
        <f t="shared" si="60"/>
        <v>HEM 320</v>
      </c>
    </row>
    <row r="188" spans="1:42">
      <c r="A188" s="22" t="s">
        <v>216</v>
      </c>
      <c r="B188" s="30">
        <f t="shared" si="61"/>
        <v>6253.7951988670739</v>
      </c>
      <c r="C188" s="23">
        <v>359</v>
      </c>
      <c r="D188" s="23">
        <v>309</v>
      </c>
      <c r="E188" s="217">
        <v>21</v>
      </c>
      <c r="F188" s="23">
        <v>40</v>
      </c>
      <c r="G188" s="23">
        <v>27</v>
      </c>
      <c r="H188" s="37">
        <v>244.95751480093438</v>
      </c>
      <c r="I188" s="10">
        <v>249.63823164426435</v>
      </c>
      <c r="J188" s="10">
        <v>31204.778955533042</v>
      </c>
      <c r="K188" s="10">
        <v>1.8656460032938489</v>
      </c>
      <c r="L188" s="51">
        <v>681348508.37061095</v>
      </c>
      <c r="M188" s="10">
        <v>3795813.4171064678</v>
      </c>
      <c r="N188" s="10">
        <v>4435027.3824974671</v>
      </c>
      <c r="O188" s="52">
        <v>147.76585787141727</v>
      </c>
      <c r="P188" s="10">
        <v>197093225.12086421</v>
      </c>
      <c r="Q188" s="10">
        <v>1275684.3049894124</v>
      </c>
      <c r="R188" s="10">
        <v>1950724.460832489</v>
      </c>
      <c r="S188" s="10">
        <v>79.47404040149479</v>
      </c>
      <c r="T188" s="51">
        <v>15101089.1600751</v>
      </c>
      <c r="U188" s="38">
        <v>4889875058756.6602</v>
      </c>
      <c r="V188" s="118">
        <v>1</v>
      </c>
      <c r="W188" s="118">
        <v>1</v>
      </c>
      <c r="X188" s="118">
        <v>1</v>
      </c>
      <c r="Y188" s="118">
        <v>1</v>
      </c>
      <c r="Z188" s="118">
        <v>1</v>
      </c>
      <c r="AA188" s="119">
        <v>1</v>
      </c>
      <c r="AB188" s="118">
        <v>1</v>
      </c>
      <c r="AC188" s="118">
        <v>1</v>
      </c>
      <c r="AD188" s="118">
        <v>1</v>
      </c>
      <c r="AE188" s="118">
        <v>1</v>
      </c>
      <c r="AF188" s="127">
        <f t="shared" si="62"/>
        <v>59.787188556996455</v>
      </c>
      <c r="AG188" s="131">
        <f t="shared" si="63"/>
        <v>49.884859159299829</v>
      </c>
      <c r="AH188" s="132">
        <f t="shared" si="58"/>
        <v>42.813954936319412</v>
      </c>
      <c r="AI188" s="133">
        <f t="shared" si="64"/>
        <v>32.911625538622786</v>
      </c>
      <c r="AJ188" s="59" t="str">
        <f>IF(head!$F$48="S460","a","c")</f>
        <v>c</v>
      </c>
      <c r="AK188" s="59">
        <f t="shared" si="65"/>
        <v>0.49</v>
      </c>
      <c r="AL188" s="14">
        <f>IF(head!F$48="S235",235,IF(head!F$48="S275",275,IF(head!F$48="S355",355,IF(head!F$48="S420",420,460))))^0.5*head!$I$40*1000/(S188*3.1416*210000^0.5)</f>
        <v>0.48233702845394577</v>
      </c>
      <c r="AM188" s="14">
        <f t="shared" si="66"/>
        <v>0.68549707648010794</v>
      </c>
      <c r="AN188" s="14">
        <f t="shared" si="67"/>
        <v>0.85281470832356232</v>
      </c>
      <c r="AO188" s="15">
        <f>IF(head!F$48="S235",235,IF(head!F$48="S275",275,IF(head!F$48="S355",355,IF(head!F$48="S420",420,460))))*AN188*J188/1000</f>
        <v>6253.7951988670739</v>
      </c>
      <c r="AP188" s="44" t="str">
        <f t="shared" si="60"/>
        <v>HEM 340</v>
      </c>
    </row>
    <row r="189" spans="1:42">
      <c r="A189" s="22" t="s">
        <v>217</v>
      </c>
      <c r="B189" s="30">
        <f t="shared" si="61"/>
        <v>6610.7238738966134</v>
      </c>
      <c r="C189" s="23">
        <v>377</v>
      </c>
      <c r="D189" s="23">
        <v>309</v>
      </c>
      <c r="E189" s="217">
        <v>21</v>
      </c>
      <c r="F189" s="23">
        <v>40</v>
      </c>
      <c r="G189" s="23">
        <v>27</v>
      </c>
      <c r="H189" s="37">
        <v>247.92481480093437</v>
      </c>
      <c r="I189" s="10">
        <v>252.66223164426435</v>
      </c>
      <c r="J189" s="10">
        <v>31582.778955533042</v>
      </c>
      <c r="K189" s="10">
        <v>1.9016460032938489</v>
      </c>
      <c r="L189" s="51">
        <v>763716794.35096347</v>
      </c>
      <c r="M189" s="10">
        <v>4051547.9806417162</v>
      </c>
      <c r="N189" s="10">
        <v>4717571.3930972647</v>
      </c>
      <c r="O189" s="52">
        <v>155.50379781391462</v>
      </c>
      <c r="P189" s="10">
        <v>197107116.62086421</v>
      </c>
      <c r="Q189" s="10">
        <v>1275774.2176107715</v>
      </c>
      <c r="R189" s="10">
        <v>1952708.960832489</v>
      </c>
      <c r="S189" s="10">
        <v>78.999798231272862</v>
      </c>
      <c r="T189" s="51">
        <v>15156670.463566203</v>
      </c>
      <c r="U189" s="38">
        <v>5463130411879.8896</v>
      </c>
      <c r="V189" s="118">
        <v>1</v>
      </c>
      <c r="W189" s="118">
        <v>1</v>
      </c>
      <c r="X189" s="118">
        <v>1</v>
      </c>
      <c r="Y189" s="118">
        <v>1</v>
      </c>
      <c r="Z189" s="118">
        <v>1</v>
      </c>
      <c r="AA189" s="119">
        <v>1</v>
      </c>
      <c r="AB189" s="118">
        <v>1</v>
      </c>
      <c r="AC189" s="118">
        <v>1</v>
      </c>
      <c r="AD189" s="118">
        <v>1</v>
      </c>
      <c r="AE189" s="118">
        <v>1</v>
      </c>
      <c r="AF189" s="127">
        <f t="shared" si="62"/>
        <v>60.211484428627088</v>
      </c>
      <c r="AG189" s="131">
        <f t="shared" si="63"/>
        <v>50.427671533787894</v>
      </c>
      <c r="AH189" s="132">
        <f t="shared" si="58"/>
        <v>43.441395766082103</v>
      </c>
      <c r="AI189" s="133">
        <f t="shared" si="64"/>
        <v>33.657582871242909</v>
      </c>
      <c r="AJ189" s="59" t="str">
        <f>IF(head!$F$48="S460","a0","b")</f>
        <v>b</v>
      </c>
      <c r="AK189" s="59">
        <f t="shared" si="65"/>
        <v>0.34</v>
      </c>
      <c r="AL189" s="14">
        <f>IF(head!F$48="S235",235,IF(head!F$48="S275",275,IF(head!F$48="S355",355,IF(head!F$48="S420",420,460))))^0.5*head!$I$40*1000/(S189*3.1416*210000^0.5)</f>
        <v>0.48523253659793802</v>
      </c>
      <c r="AM189" s="14">
        <f t="shared" si="66"/>
        <v>0.66621483850828411</v>
      </c>
      <c r="AN189" s="14">
        <f t="shared" si="67"/>
        <v>0.89069869147766956</v>
      </c>
      <c r="AO189" s="15">
        <f>IF(head!F$48="S235",235,IF(head!F$48="S275",275,IF(head!F$48="S355",355,IF(head!F$48="S420",420,460))))*AN189*J189/1000</f>
        <v>6610.7238738966134</v>
      </c>
      <c r="AP189" s="44" t="str">
        <f t="shared" si="60"/>
        <v>HEM 360</v>
      </c>
    </row>
    <row r="190" spans="1:42">
      <c r="A190" s="22" t="s">
        <v>218</v>
      </c>
      <c r="B190" s="30">
        <f t="shared" si="61"/>
        <v>6657.9378936145531</v>
      </c>
      <c r="C190" s="23">
        <v>395</v>
      </c>
      <c r="D190" s="23">
        <v>308</v>
      </c>
      <c r="E190" s="217">
        <v>21</v>
      </c>
      <c r="F190" s="23">
        <v>40</v>
      </c>
      <c r="G190" s="23">
        <v>27</v>
      </c>
      <c r="H190" s="37">
        <v>250.26411480093438</v>
      </c>
      <c r="I190" s="10">
        <v>255.04623164426434</v>
      </c>
      <c r="J190" s="10">
        <v>31880.778955533042</v>
      </c>
      <c r="K190" s="10">
        <v>1.9336460032938489</v>
      </c>
      <c r="L190" s="51">
        <v>848670323.85544562</v>
      </c>
      <c r="M190" s="10">
        <v>4297064.9309136486</v>
      </c>
      <c r="N190" s="10">
        <v>4989317.4036970623</v>
      </c>
      <c r="O190" s="52">
        <v>163.1567500684601</v>
      </c>
      <c r="P190" s="10">
        <v>195217561.45419753</v>
      </c>
      <c r="Q190" s="10">
        <v>1267646.5029493347</v>
      </c>
      <c r="R190" s="10">
        <v>1942353.460832489</v>
      </c>
      <c r="S190" s="10">
        <v>78.251915932789359</v>
      </c>
      <c r="T190" s="51">
        <v>15169583.4957531</v>
      </c>
      <c r="U190" s="38">
        <v>6009151264428.9199</v>
      </c>
      <c r="V190" s="118">
        <v>1</v>
      </c>
      <c r="W190" s="118">
        <v>1</v>
      </c>
      <c r="X190" s="118">
        <v>1</v>
      </c>
      <c r="Y190" s="118">
        <v>1</v>
      </c>
      <c r="Z190" s="118">
        <v>1</v>
      </c>
      <c r="AA190" s="119">
        <v>1</v>
      </c>
      <c r="AB190" s="118">
        <v>1</v>
      </c>
      <c r="AC190" s="118">
        <v>1</v>
      </c>
      <c r="AD190" s="118">
        <v>1</v>
      </c>
      <c r="AE190" s="118">
        <v>1</v>
      </c>
      <c r="AF190" s="127">
        <f t="shared" si="62"/>
        <v>60.652407709073763</v>
      </c>
      <c r="AG190" s="131">
        <f t="shared" si="63"/>
        <v>50.991414154631606</v>
      </c>
      <c r="AH190" s="132">
        <f t="shared" si="58"/>
        <v>44.10180823878467</v>
      </c>
      <c r="AI190" s="133">
        <f t="shared" si="64"/>
        <v>34.440814684342506</v>
      </c>
      <c r="AJ190" s="59" t="str">
        <f>IF(head!$F$48="S460","a0","b")</f>
        <v>b</v>
      </c>
      <c r="AK190" s="59">
        <f t="shared" si="65"/>
        <v>0.34</v>
      </c>
      <c r="AL190" s="14">
        <f>IF(head!F$48="S235",235,IF(head!F$48="S275",275,IF(head!F$48="S355",355,IF(head!F$48="S420",420,460))))^0.5*head!$I$40*1000/(S190*3.1416*210000^0.5)</f>
        <v>0.48987008215121924</v>
      </c>
      <c r="AM190" s="14">
        <f t="shared" si="66"/>
        <v>0.66926426265912842</v>
      </c>
      <c r="AN190" s="14">
        <f t="shared" si="67"/>
        <v>0.88867498032725079</v>
      </c>
      <c r="AO190" s="15">
        <f>IF(head!F$48="S235",235,IF(head!F$48="S275",275,IF(head!F$48="S355",355,IF(head!F$48="S420",420,460))))*AN190*J190/1000</f>
        <v>6657.9378936145531</v>
      </c>
      <c r="AP190" s="44" t="str">
        <f t="shared" si="60"/>
        <v>HEM 400</v>
      </c>
    </row>
    <row r="191" spans="1:42">
      <c r="A191" s="22" t="s">
        <v>219</v>
      </c>
      <c r="B191" s="30">
        <f t="shared" si="61"/>
        <v>6777.5662958102312</v>
      </c>
      <c r="C191" s="23">
        <v>432</v>
      </c>
      <c r="D191" s="23">
        <v>307</v>
      </c>
      <c r="E191" s="217">
        <v>21</v>
      </c>
      <c r="F191" s="23">
        <v>40</v>
      </c>
      <c r="G191" s="23">
        <v>27</v>
      </c>
      <c r="H191" s="37">
        <v>255.73556480093438</v>
      </c>
      <c r="I191" s="10">
        <v>260.62223164426433</v>
      </c>
      <c r="J191" s="10">
        <v>32577.778955533042</v>
      </c>
      <c r="K191" s="10">
        <v>2.003646003293849</v>
      </c>
      <c r="L191" s="51">
        <v>1041190960.4731015</v>
      </c>
      <c r="M191" s="10">
        <v>4820328.5207088031</v>
      </c>
      <c r="N191" s="10">
        <v>5570619.0643744236</v>
      </c>
      <c r="O191" s="52">
        <v>178.77404154798538</v>
      </c>
      <c r="P191" s="10">
        <v>193354989.53753087</v>
      </c>
      <c r="Q191" s="10">
        <v>1259641.6256516669</v>
      </c>
      <c r="R191" s="10">
        <v>1934132.710832489</v>
      </c>
      <c r="S191" s="10">
        <v>77.040120899832516</v>
      </c>
      <c r="T191" s="51">
        <v>15241168.005823201</v>
      </c>
      <c r="U191" s="38">
        <v>7268654385438.4102</v>
      </c>
      <c r="V191" s="118">
        <v>1</v>
      </c>
      <c r="W191" s="118">
        <v>1</v>
      </c>
      <c r="X191" s="118">
        <v>1</v>
      </c>
      <c r="Y191" s="118">
        <v>1</v>
      </c>
      <c r="Z191" s="118">
        <v>1</v>
      </c>
      <c r="AA191" s="119">
        <v>1</v>
      </c>
      <c r="AB191" s="118">
        <v>1</v>
      </c>
      <c r="AC191" s="118">
        <v>1</v>
      </c>
      <c r="AD191" s="118">
        <v>1</v>
      </c>
      <c r="AE191" s="118">
        <v>1</v>
      </c>
      <c r="AF191" s="127">
        <f t="shared" si="62"/>
        <v>61.503456267805134</v>
      </c>
      <c r="AG191" s="131">
        <f t="shared" si="63"/>
        <v>52.079854971380385</v>
      </c>
      <c r="AH191" s="132">
        <f t="shared" si="58"/>
        <v>45.36834760949764</v>
      </c>
      <c r="AI191" s="133">
        <f t="shared" si="64"/>
        <v>35.944746313072891</v>
      </c>
      <c r="AJ191" s="59" t="str">
        <f>IF(head!$F$48="S460","a0","b")</f>
        <v>b</v>
      </c>
      <c r="AK191" s="59">
        <f t="shared" si="65"/>
        <v>0.34</v>
      </c>
      <c r="AL191" s="14">
        <f>IF(head!F$48="S235",235,IF(head!F$48="S275",275,IF(head!F$48="S355",355,IF(head!F$48="S420",420,460))))^0.5*head!$I$40*1000/(S191*3.1416*210000^0.5)</f>
        <v>0.49757544560874595</v>
      </c>
      <c r="AM191" s="14">
        <f t="shared" si="66"/>
        <v>0.67437848778985787</v>
      </c>
      <c r="AN191" s="14">
        <f t="shared" si="67"/>
        <v>0.88528771961746422</v>
      </c>
      <c r="AO191" s="15">
        <f>IF(head!F$48="S235",235,IF(head!F$48="S275",275,IF(head!F$48="S355",355,IF(head!F$48="S420",420,460))))*AN191*J191/1000</f>
        <v>6777.5662958102312</v>
      </c>
      <c r="AP191" s="44" t="str">
        <f t="shared" si="60"/>
        <v>HEM 450</v>
      </c>
    </row>
    <row r="192" spans="1:42">
      <c r="A192" s="22" t="s">
        <v>220</v>
      </c>
      <c r="B192" s="30">
        <f t="shared" si="61"/>
        <v>6953.0911826736674</v>
      </c>
      <c r="C192" s="23">
        <v>478</v>
      </c>
      <c r="D192" s="23">
        <v>307</v>
      </c>
      <c r="E192" s="217">
        <v>21</v>
      </c>
      <c r="F192" s="23">
        <v>40</v>
      </c>
      <c r="G192" s="23">
        <v>27</v>
      </c>
      <c r="H192" s="37">
        <v>263.31866480093436</v>
      </c>
      <c r="I192" s="10">
        <v>268.35023164426428</v>
      </c>
      <c r="J192" s="10">
        <v>33543.778955533038</v>
      </c>
      <c r="K192" s="10">
        <v>2.0956460032938491</v>
      </c>
      <c r="L192" s="51">
        <v>1314843420.5018015</v>
      </c>
      <c r="M192" s="10">
        <v>5501436.905865279</v>
      </c>
      <c r="N192" s="10">
        <v>6331016.9803516837</v>
      </c>
      <c r="O192" s="52">
        <v>197.98442425897409</v>
      </c>
      <c r="P192" s="10">
        <v>193390490.03753087</v>
      </c>
      <c r="Q192" s="10">
        <v>1259872.8992673021</v>
      </c>
      <c r="R192" s="10">
        <v>1939204.210832489</v>
      </c>
      <c r="S192" s="10">
        <v>75.929678880463968</v>
      </c>
      <c r="T192" s="51">
        <v>15383215.356600899</v>
      </c>
      <c r="U192" s="38">
        <v>9092159181547.6895</v>
      </c>
      <c r="V192" s="118">
        <v>1</v>
      </c>
      <c r="W192" s="118">
        <v>1</v>
      </c>
      <c r="X192" s="118">
        <v>1</v>
      </c>
      <c r="Y192" s="118">
        <v>1</v>
      </c>
      <c r="Z192" s="118">
        <v>1</v>
      </c>
      <c r="AA192" s="119">
        <v>1</v>
      </c>
      <c r="AB192" s="118">
        <v>1</v>
      </c>
      <c r="AC192" s="118">
        <v>1</v>
      </c>
      <c r="AD192" s="118">
        <v>1</v>
      </c>
      <c r="AE192" s="118">
        <v>1</v>
      </c>
      <c r="AF192" s="127">
        <f t="shared" si="62"/>
        <v>62.474952690092557</v>
      </c>
      <c r="AG192" s="131">
        <f t="shared" si="63"/>
        <v>53.322734020664427</v>
      </c>
      <c r="AH192" s="132">
        <f t="shared" si="58"/>
        <v>46.80450589902987</v>
      </c>
      <c r="AI192" s="133">
        <f t="shared" si="64"/>
        <v>37.652287229601733</v>
      </c>
      <c r="AJ192" s="59" t="str">
        <f>IF(head!$F$48="S460","a0","b")</f>
        <v>b</v>
      </c>
      <c r="AK192" s="59">
        <f t="shared" si="65"/>
        <v>0.34</v>
      </c>
      <c r="AL192" s="14">
        <f>IF(head!F$48="S235",235,IF(head!F$48="S275",275,IF(head!F$48="S355",355,IF(head!F$48="S420",420,460))))^0.5*head!$I$40*1000/(S192*3.1416*210000^0.5)</f>
        <v>0.50485229295956691</v>
      </c>
      <c r="AM192" s="14">
        <f t="shared" si="66"/>
        <v>0.67926280865639255</v>
      </c>
      <c r="AN192" s="14">
        <f t="shared" si="67"/>
        <v>0.88205989233213766</v>
      </c>
      <c r="AO192" s="15">
        <f>IF(head!F$48="S235",235,IF(head!F$48="S275",275,IF(head!F$48="S355",355,IF(head!F$48="S420",420,460))))*AN192*J192/1000</f>
        <v>6953.0911826736674</v>
      </c>
      <c r="AP192" s="44" t="str">
        <f t="shared" si="60"/>
        <v>HEM 500</v>
      </c>
    </row>
    <row r="193" spans="1:42">
      <c r="A193" s="22" t="s">
        <v>256</v>
      </c>
      <c r="B193" s="30">
        <f t="shared" si="61"/>
        <v>7103.8349517003762</v>
      </c>
      <c r="C193" s="23">
        <v>524</v>
      </c>
      <c r="D193" s="23">
        <v>306</v>
      </c>
      <c r="E193" s="217">
        <v>21</v>
      </c>
      <c r="F193" s="23">
        <v>40</v>
      </c>
      <c r="G193" s="23">
        <v>27</v>
      </c>
      <c r="H193" s="37">
        <v>270.27376480093437</v>
      </c>
      <c r="I193" s="10">
        <v>275.43823164426431</v>
      </c>
      <c r="J193" s="10">
        <v>34429.778955533038</v>
      </c>
      <c r="K193" s="10">
        <v>2.1836460032938487</v>
      </c>
      <c r="L193" s="51">
        <v>1619289411.9987898</v>
      </c>
      <c r="M193" s="10">
        <v>6180493.9389266782</v>
      </c>
      <c r="N193" s="10">
        <v>7094272.8963289429</v>
      </c>
      <c r="O193" s="52">
        <v>216.86782348554689</v>
      </c>
      <c r="P193" s="10">
        <v>191547143.87086421</v>
      </c>
      <c r="Q193" s="10">
        <v>1251942.116803034</v>
      </c>
      <c r="R193" s="10">
        <v>1932015.710832489</v>
      </c>
      <c r="S193" s="10">
        <v>74.588302434705511</v>
      </c>
      <c r="T193" s="51">
        <v>15482595.475854</v>
      </c>
      <c r="U193" s="38">
        <v>11011420192710.801</v>
      </c>
      <c r="V193" s="118">
        <v>1</v>
      </c>
      <c r="W193" s="118">
        <v>1</v>
      </c>
      <c r="X193" s="118">
        <v>1</v>
      </c>
      <c r="Y193" s="118">
        <v>1</v>
      </c>
      <c r="Z193" s="118">
        <v>1</v>
      </c>
      <c r="AA193" s="119">
        <v>1</v>
      </c>
      <c r="AB193" s="118">
        <v>1</v>
      </c>
      <c r="AC193" s="118">
        <v>1</v>
      </c>
      <c r="AD193" s="118">
        <v>1</v>
      </c>
      <c r="AE193" s="118">
        <v>1</v>
      </c>
      <c r="AF193" s="127">
        <f t="shared" si="62"/>
        <v>63.42317811897906</v>
      </c>
      <c r="AG193" s="131">
        <f t="shared" si="63"/>
        <v>54.535523034257004</v>
      </c>
      <c r="AH193" s="132">
        <f t="shared" si="58"/>
        <v>48.214076603394219</v>
      </c>
      <c r="AI193" s="133">
        <f t="shared" si="64"/>
        <v>39.326421518672149</v>
      </c>
      <c r="AJ193" s="59" t="str">
        <f>IF(head!$F$48="S460","a0","b")</f>
        <v>b</v>
      </c>
      <c r="AK193" s="59">
        <f t="shared" si="65"/>
        <v>0.34</v>
      </c>
      <c r="AL193" s="14">
        <f>IF(head!F$48="S235",235,IF(head!F$48="S275",275,IF(head!F$48="S355",355,IF(head!F$48="S420",420,460))))^0.5*head!$I$40*1000/(S193*3.1416*210000^0.5)</f>
        <v>0.51393142403318159</v>
      </c>
      <c r="AM193" s="14">
        <f t="shared" si="66"/>
        <v>0.68543109639002786</v>
      </c>
      <c r="AN193" s="14">
        <f t="shared" si="67"/>
        <v>0.87799241871097466</v>
      </c>
      <c r="AO193" s="15">
        <f>IF(head!F$48="S235",235,IF(head!F$48="S275",275,IF(head!F$48="S355",355,IF(head!F$48="S420",420,460))))*AN193*J193/1000</f>
        <v>7103.8349517003762</v>
      </c>
      <c r="AP193" s="44" t="str">
        <f t="shared" si="60"/>
        <v>HEM 550</v>
      </c>
    </row>
    <row r="194" spans="1:42">
      <c r="A194" s="22" t="s">
        <v>257</v>
      </c>
      <c r="B194" s="30">
        <f>AO194</f>
        <v>7283.8550416869703</v>
      </c>
      <c r="C194" s="23">
        <v>572</v>
      </c>
      <c r="D194" s="23">
        <v>306</v>
      </c>
      <c r="E194" s="217">
        <v>21</v>
      </c>
      <c r="F194" s="23">
        <v>40</v>
      </c>
      <c r="G194" s="23">
        <v>27</v>
      </c>
      <c r="H194" s="37">
        <v>278.18656480093438</v>
      </c>
      <c r="I194" s="10">
        <v>283.50223164426427</v>
      </c>
      <c r="J194" s="10">
        <v>35437.778955533038</v>
      </c>
      <c r="K194" s="10">
        <v>2.2796460032938488</v>
      </c>
      <c r="L194" s="51">
        <v>1979839599.7009661</v>
      </c>
      <c r="M194" s="10">
        <v>6922516.0828705113</v>
      </c>
      <c r="N194" s="10">
        <v>7932683.5912617361</v>
      </c>
      <c r="O194" s="52">
        <v>236.36423123217736</v>
      </c>
      <c r="P194" s="10">
        <v>191584187.87086421</v>
      </c>
      <c r="Q194" s="10">
        <v>1252184.234450093</v>
      </c>
      <c r="R194" s="10">
        <v>1937307.710832489</v>
      </c>
      <c r="S194" s="10">
        <v>73.526955505917627</v>
      </c>
      <c r="T194" s="51">
        <v>15630822.2999411</v>
      </c>
      <c r="U194" s="38">
        <v>13323129529196.301</v>
      </c>
      <c r="V194" s="118">
        <v>1</v>
      </c>
      <c r="W194" s="118">
        <v>1</v>
      </c>
      <c r="X194" s="118">
        <v>1</v>
      </c>
      <c r="Y194" s="118">
        <v>1</v>
      </c>
      <c r="Z194" s="118">
        <v>1</v>
      </c>
      <c r="AA194" s="119">
        <v>1</v>
      </c>
      <c r="AB194" s="118">
        <v>1</v>
      </c>
      <c r="AC194" s="118">
        <v>1</v>
      </c>
      <c r="AD194" s="118">
        <v>1</v>
      </c>
      <c r="AE194" s="118">
        <v>2</v>
      </c>
      <c r="AF194" s="127">
        <f t="shared" si="62"/>
        <v>64.328128637924095</v>
      </c>
      <c r="AG194" s="131">
        <f t="shared" si="63"/>
        <v>55.693275974500537</v>
      </c>
      <c r="AH194" s="132">
        <f t="shared" si="58"/>
        <v>49.551638160038493</v>
      </c>
      <c r="AI194" s="133">
        <f t="shared" si="64"/>
        <v>40.916785496614928</v>
      </c>
      <c r="AJ194" s="59" t="str">
        <f>IF(head!$F$48="S460","a0","b")</f>
        <v>b</v>
      </c>
      <c r="AK194" s="59">
        <f t="shared" si="65"/>
        <v>0.34</v>
      </c>
      <c r="AL194" s="14">
        <f>IF(head!F$48="S235",235,IF(head!F$48="S275",275,IF(head!F$48="S355",355,IF(head!F$48="S420",420,460))))^0.5*head!$I$40*1000/(S194*3.1416*210000^0.5)</f>
        <v>0.52134992157264926</v>
      </c>
      <c r="AM194" s="14">
        <f t="shared" si="66"/>
        <v>0.69053235702925408</v>
      </c>
      <c r="AN194" s="14">
        <f t="shared" si="67"/>
        <v>0.87463517044502692</v>
      </c>
      <c r="AO194" s="15">
        <f>IF(head!F$48="S235",235,IF(head!F$48="S275",275,IF(head!F$48="S355",355,IF(head!F$48="S420",420,460))))*AN194*J194/1000</f>
        <v>7283.8550416869703</v>
      </c>
      <c r="AP194" s="44" t="str">
        <f t="shared" si="60"/>
        <v>HEM 600</v>
      </c>
    </row>
    <row r="195" spans="1:42">
      <c r="A195" s="22" t="s">
        <v>258</v>
      </c>
      <c r="B195" s="30">
        <f t="shared" si="61"/>
        <v>7438.1679323003636</v>
      </c>
      <c r="C195" s="23">
        <v>620</v>
      </c>
      <c r="D195" s="23">
        <v>305</v>
      </c>
      <c r="E195" s="217">
        <v>21</v>
      </c>
      <c r="F195" s="23">
        <v>40</v>
      </c>
      <c r="G195" s="23">
        <v>27</v>
      </c>
      <c r="H195" s="37">
        <v>285.4713648009344</v>
      </c>
      <c r="I195" s="10">
        <v>290.92623164426431</v>
      </c>
      <c r="J195" s="10">
        <v>36365.778955533038</v>
      </c>
      <c r="K195" s="10">
        <v>2.3716460032938489</v>
      </c>
      <c r="L195" s="51">
        <v>2374475442.0932493</v>
      </c>
      <c r="M195" s="10">
        <v>7659598.2003008043</v>
      </c>
      <c r="N195" s="10">
        <v>8772086.2861945275</v>
      </c>
      <c r="O195" s="52">
        <v>255.5273516441882</v>
      </c>
      <c r="P195" s="10">
        <v>189754625.2041975</v>
      </c>
      <c r="Q195" s="10">
        <v>1244292.6242898197</v>
      </c>
      <c r="R195" s="10">
        <v>1930379.710832489</v>
      </c>
      <c r="S195" s="10">
        <v>72.235342770328884</v>
      </c>
      <c r="T195" s="51">
        <v>15736381.995346701</v>
      </c>
      <c r="U195" s="38">
        <v>15700023666012</v>
      </c>
      <c r="V195" s="118">
        <v>1</v>
      </c>
      <c r="W195" s="118">
        <v>1</v>
      </c>
      <c r="X195" s="118">
        <v>1</v>
      </c>
      <c r="Y195" s="118">
        <v>1</v>
      </c>
      <c r="Z195" s="118">
        <v>1</v>
      </c>
      <c r="AA195" s="119">
        <v>1</v>
      </c>
      <c r="AB195" s="118">
        <v>1</v>
      </c>
      <c r="AC195" s="118">
        <v>2</v>
      </c>
      <c r="AD195" s="118">
        <v>2</v>
      </c>
      <c r="AE195" s="118">
        <v>3</v>
      </c>
      <c r="AF195" s="127">
        <f t="shared" si="62"/>
        <v>65.216422455678043</v>
      </c>
      <c r="AG195" s="131">
        <f t="shared" si="63"/>
        <v>56.829416628772904</v>
      </c>
      <c r="AH195" s="132">
        <f t="shared" si="58"/>
        <v>50.872002556637746</v>
      </c>
      <c r="AI195" s="133">
        <f t="shared" si="64"/>
        <v>42.484996729732607</v>
      </c>
      <c r="AJ195" s="59" t="str">
        <f>IF(head!$F$48="S460","a0","b")</f>
        <v>b</v>
      </c>
      <c r="AK195" s="59">
        <f t="shared" si="65"/>
        <v>0.34</v>
      </c>
      <c r="AL195" s="14">
        <f>IF(head!F$48="S235",235,IF(head!F$48="S275",275,IF(head!F$48="S355",355,IF(head!F$48="S420",420,460))))^0.5*head!$I$40*1000/(S195*3.1416*210000^0.5)</f>
        <v>0.5306719815584714</v>
      </c>
      <c r="AM195" s="14">
        <f t="shared" si="66"/>
        <v>0.6970206128705374</v>
      </c>
      <c r="AN195" s="14">
        <f t="shared" si="67"/>
        <v>0.87037262350473843</v>
      </c>
      <c r="AO195" s="15">
        <f>IF(head!F$48="S235",235,IF(head!F$48="S275",275,IF(head!F$48="S355",355,IF(head!F$48="S420",420,460))))*AN195*J195/1000</f>
        <v>7438.1679323003636</v>
      </c>
      <c r="AP195" s="44" t="str">
        <f t="shared" si="60"/>
        <v>HEM 650</v>
      </c>
    </row>
    <row r="196" spans="1:42">
      <c r="A196" s="22" t="s">
        <v>259</v>
      </c>
      <c r="B196" s="30">
        <f t="shared" si="61"/>
        <v>7614.9168096678204</v>
      </c>
      <c r="C196" s="23">
        <v>668</v>
      </c>
      <c r="D196" s="23">
        <v>305</v>
      </c>
      <c r="E196" s="217">
        <v>21</v>
      </c>
      <c r="F196" s="23">
        <v>40</v>
      </c>
      <c r="G196" s="23">
        <v>27</v>
      </c>
      <c r="H196" s="37">
        <v>293.3841648009344</v>
      </c>
      <c r="I196" s="10">
        <v>298.99023164426427</v>
      </c>
      <c r="J196" s="10">
        <v>37373.778955533038</v>
      </c>
      <c r="K196" s="10">
        <v>2.467646003293849</v>
      </c>
      <c r="L196" s="51">
        <v>2816675808.5089736</v>
      </c>
      <c r="M196" s="10">
        <v>8433161.1033202801</v>
      </c>
      <c r="N196" s="10">
        <v>9656960.9811273217</v>
      </c>
      <c r="O196" s="52">
        <v>274.5269123788068</v>
      </c>
      <c r="P196" s="10">
        <v>189791669.20419753</v>
      </c>
      <c r="Q196" s="10">
        <v>1244535.5357652297</v>
      </c>
      <c r="R196" s="10">
        <v>1935671.710832489</v>
      </c>
      <c r="S196" s="10">
        <v>71.261517506831353</v>
      </c>
      <c r="T196" s="51">
        <v>15884611.850405199</v>
      </c>
      <c r="U196" s="38">
        <v>18426266865969.199</v>
      </c>
      <c r="V196" s="118">
        <v>1</v>
      </c>
      <c r="W196" s="118">
        <v>1</v>
      </c>
      <c r="X196" s="118">
        <v>1</v>
      </c>
      <c r="Y196" s="118">
        <v>2</v>
      </c>
      <c r="Z196" s="118">
        <v>2</v>
      </c>
      <c r="AA196" s="119">
        <v>1</v>
      </c>
      <c r="AB196" s="118">
        <v>1</v>
      </c>
      <c r="AC196" s="118">
        <v>2</v>
      </c>
      <c r="AD196" s="118">
        <v>3</v>
      </c>
      <c r="AE196" s="118">
        <v>3</v>
      </c>
      <c r="AF196" s="127">
        <f t="shared" si="62"/>
        <v>66.02613041164048</v>
      </c>
      <c r="AG196" s="131">
        <f t="shared" si="63"/>
        <v>57.865328680488645</v>
      </c>
      <c r="AH196" s="132">
        <f t="shared" si="58"/>
        <v>52.068590717447442</v>
      </c>
      <c r="AI196" s="133">
        <f t="shared" si="64"/>
        <v>43.907788986295607</v>
      </c>
      <c r="AJ196" s="59" t="str">
        <f>IF(head!$F$48="S460","a0","b")</f>
        <v>b</v>
      </c>
      <c r="AK196" s="59">
        <f t="shared" si="65"/>
        <v>0.34</v>
      </c>
      <c r="AL196" s="14">
        <f>IF(head!F$48="S235",235,IF(head!F$48="S275",275,IF(head!F$48="S355",355,IF(head!F$48="S420",420,460))))^0.5*head!$I$40*1000/(S196*3.1416*210000^0.5)</f>
        <v>0.5379238869395544</v>
      </c>
      <c r="AM196" s="14">
        <f t="shared" si="66"/>
        <v>0.70212811484980353</v>
      </c>
      <c r="AN196" s="14">
        <f t="shared" si="67"/>
        <v>0.8670223408847485</v>
      </c>
      <c r="AO196" s="15">
        <f>IF(head!F$48="S235",235,IF(head!F$48="S275",275,IF(head!F$48="S355",355,IF(head!F$48="S420",420,460))))*AN196*J196/1000</f>
        <v>7614.9168096678204</v>
      </c>
      <c r="AP196" s="44" t="str">
        <f t="shared" si="60"/>
        <v>HEM 700</v>
      </c>
    </row>
    <row r="197" spans="1:42">
      <c r="A197" s="22" t="s">
        <v>260</v>
      </c>
      <c r="B197" s="30">
        <f t="shared" si="61"/>
        <v>7765.0766135210524</v>
      </c>
      <c r="C197" s="23">
        <v>716</v>
      </c>
      <c r="D197" s="23">
        <v>304</v>
      </c>
      <c r="E197" s="217">
        <v>21</v>
      </c>
      <c r="F197" s="23">
        <v>40</v>
      </c>
      <c r="G197" s="23">
        <v>27</v>
      </c>
      <c r="H197" s="37">
        <v>300.66896480093436</v>
      </c>
      <c r="I197" s="10">
        <v>306.41423164426431</v>
      </c>
      <c r="J197" s="10">
        <v>38301.778955533038</v>
      </c>
      <c r="K197" s="10">
        <v>2.5596460032938491</v>
      </c>
      <c r="L197" s="51">
        <v>3292780581.6148057</v>
      </c>
      <c r="M197" s="10">
        <v>9197711.1218290664</v>
      </c>
      <c r="N197" s="10">
        <v>10538987.676060114</v>
      </c>
      <c r="O197" s="52">
        <v>293.2053721066124</v>
      </c>
      <c r="P197" s="10">
        <v>187974306.53753087</v>
      </c>
      <c r="Q197" s="10">
        <v>1236673.0693258611</v>
      </c>
      <c r="R197" s="10">
        <v>1928783.710832489</v>
      </c>
      <c r="S197" s="10">
        <v>70.055102505925134</v>
      </c>
      <c r="T197" s="51">
        <v>15990173.8508636</v>
      </c>
      <c r="U197" s="38">
        <v>21161034588647.102</v>
      </c>
      <c r="V197" s="118">
        <v>1</v>
      </c>
      <c r="W197" s="118">
        <v>1</v>
      </c>
      <c r="X197" s="118">
        <v>2</v>
      </c>
      <c r="Y197" s="118">
        <v>2</v>
      </c>
      <c r="Z197" s="118">
        <v>3</v>
      </c>
      <c r="AA197" s="119">
        <v>1</v>
      </c>
      <c r="AB197" s="118">
        <v>2</v>
      </c>
      <c r="AC197" s="118">
        <v>3</v>
      </c>
      <c r="AD197" s="118">
        <v>4</v>
      </c>
      <c r="AE197" s="118">
        <v>4</v>
      </c>
      <c r="AF197" s="127">
        <f t="shared" si="62"/>
        <v>66.828384296862666</v>
      </c>
      <c r="AG197" s="131">
        <f t="shared" si="63"/>
        <v>58.891416137944169</v>
      </c>
      <c r="AH197" s="132">
        <f t="shared" si="58"/>
        <v>53.261233698005654</v>
      </c>
      <c r="AI197" s="133">
        <f t="shared" si="64"/>
        <v>45.324265539087165</v>
      </c>
      <c r="AJ197" s="59" t="str">
        <f>IF(head!$F$48="S460","a0","b")</f>
        <v>b</v>
      </c>
      <c r="AK197" s="59">
        <f t="shared" si="65"/>
        <v>0.34</v>
      </c>
      <c r="AL197" s="14">
        <f>IF(head!F$48="S235",235,IF(head!F$48="S275",275,IF(head!F$48="S355",355,IF(head!F$48="S420",420,460))))^0.5*head!$I$40*1000/(S197*3.1416*210000^0.5)</f>
        <v>0.547187444101501</v>
      </c>
      <c r="AM197" s="14">
        <f t="shared" si="66"/>
        <v>0.70872891498842183</v>
      </c>
      <c r="AN197" s="14">
        <f t="shared" si="67"/>
        <v>0.86269828993671893</v>
      </c>
      <c r="AO197" s="15">
        <f>IF(head!F$48="S235",235,IF(head!F$48="S275",275,IF(head!F$48="S355",355,IF(head!F$48="S420",420,460))))*AN197*J197/1000</f>
        <v>7765.0766135210524</v>
      </c>
      <c r="AP197" s="44" t="str">
        <f t="shared" si="60"/>
        <v>HEM 800</v>
      </c>
    </row>
    <row r="198" spans="1:42">
      <c r="A198" s="22" t="s">
        <v>261</v>
      </c>
      <c r="B198" s="30">
        <f t="shared" si="61"/>
        <v>8116.7709985602014</v>
      </c>
      <c r="C198" s="23">
        <v>814</v>
      </c>
      <c r="D198" s="23">
        <v>303</v>
      </c>
      <c r="E198" s="217">
        <v>21</v>
      </c>
      <c r="F198" s="23">
        <v>40</v>
      </c>
      <c r="G198" s="23">
        <v>30</v>
      </c>
      <c r="H198" s="37">
        <v>317.34854790238808</v>
      </c>
      <c r="I198" s="10">
        <v>323.41253289415346</v>
      </c>
      <c r="J198" s="10">
        <v>40426.566611769187</v>
      </c>
      <c r="K198" s="10">
        <v>2.7464955592153872</v>
      </c>
      <c r="L198" s="51">
        <v>4425980087.0196629</v>
      </c>
      <c r="M198" s="10">
        <v>10874643.94845126</v>
      </c>
      <c r="N198" s="10">
        <v>12487703.948166216</v>
      </c>
      <c r="O198" s="52">
        <v>330.88059533323616</v>
      </c>
      <c r="P198" s="10">
        <v>186273674.37260246</v>
      </c>
      <c r="Q198" s="10">
        <v>1229529.2037795542</v>
      </c>
      <c r="R198" s="10">
        <v>1930392.4477766522</v>
      </c>
      <c r="S198" s="10">
        <v>67.880074664887772</v>
      </c>
      <c r="T198" s="51">
        <v>16632545.879981199</v>
      </c>
      <c r="U198" s="38">
        <v>27472064427531.801</v>
      </c>
      <c r="V198" s="118">
        <v>1</v>
      </c>
      <c r="W198" s="118">
        <v>2</v>
      </c>
      <c r="X198" s="118">
        <v>3</v>
      </c>
      <c r="Y198" s="118">
        <v>4</v>
      </c>
      <c r="Z198" s="118">
        <v>4</v>
      </c>
      <c r="AA198" s="119">
        <v>2</v>
      </c>
      <c r="AB198" s="118">
        <v>3</v>
      </c>
      <c r="AC198" s="118">
        <v>4</v>
      </c>
      <c r="AD198" s="118">
        <v>4</v>
      </c>
      <c r="AE198" s="118">
        <v>4</v>
      </c>
      <c r="AF198" s="127">
        <f t="shared" si="62"/>
        <v>67.937888111819348</v>
      </c>
      <c r="AG198" s="131">
        <f t="shared" si="63"/>
        <v>60.4428167912737</v>
      </c>
      <c r="AH198" s="132">
        <f t="shared" si="58"/>
        <v>55.260690858412566</v>
      </c>
      <c r="AI198" s="133">
        <f t="shared" si="64"/>
        <v>47.765619537866897</v>
      </c>
      <c r="AJ198" s="59" t="str">
        <f>IF(head!$F$48="S460","a0","b")</f>
        <v>b</v>
      </c>
      <c r="AK198" s="59">
        <f t="shared" si="65"/>
        <v>0.34</v>
      </c>
      <c r="AL198" s="14">
        <f>IF(head!F$48="S235",235,IF(head!F$48="S275",275,IF(head!F$48="S355",355,IF(head!F$48="S420",420,460))))^0.5*head!$I$40*1000/(S198*3.1416*210000^0.5)</f>
        <v>0.56472054097952296</v>
      </c>
      <c r="AM198" s="14">
        <f t="shared" si="66"/>
        <v>0.72145713666862132</v>
      </c>
      <c r="AN198" s="14">
        <f t="shared" si="67"/>
        <v>0.85437507937287172</v>
      </c>
      <c r="AO198" s="15">
        <f>IF(head!F$48="S235",235,IF(head!F$48="S275",275,IF(head!F$48="S355",355,IF(head!F$48="S420",420,460))))*AN198*J198/1000</f>
        <v>8116.7709985602014</v>
      </c>
      <c r="AP198" s="44" t="str">
        <f t="shared" si="60"/>
        <v>HEM 900</v>
      </c>
    </row>
    <row r="199" spans="1:42">
      <c r="A199" s="22" t="s">
        <v>262</v>
      </c>
      <c r="B199" s="30">
        <f t="shared" si="61"/>
        <v>8427.7199445235747</v>
      </c>
      <c r="C199" s="23">
        <v>910</v>
      </c>
      <c r="D199" s="23">
        <v>302</v>
      </c>
      <c r="E199" s="217">
        <v>21</v>
      </c>
      <c r="F199" s="23">
        <v>40</v>
      </c>
      <c r="G199" s="23">
        <v>30</v>
      </c>
      <c r="H199" s="37">
        <v>332.5461479023881</v>
      </c>
      <c r="I199" s="10">
        <v>338.90053289415346</v>
      </c>
      <c r="J199" s="10">
        <v>42362.566611769187</v>
      </c>
      <c r="K199" s="10">
        <v>2.9344955592153874</v>
      </c>
      <c r="L199" s="51">
        <v>5704342096.8504677</v>
      </c>
      <c r="M199" s="10">
        <v>12537015.597473558</v>
      </c>
      <c r="N199" s="10">
        <v>14441763.145531137</v>
      </c>
      <c r="O199" s="52">
        <v>366.95401938029499</v>
      </c>
      <c r="P199" s="10">
        <v>184517635.70593578</v>
      </c>
      <c r="Q199" s="10">
        <v>1221971.0973903032</v>
      </c>
      <c r="R199" s="10">
        <v>1928876.4477766522</v>
      </c>
      <c r="S199" s="10">
        <v>65.997549167478496</v>
      </c>
      <c r="T199" s="51">
        <v>16886343.0651346</v>
      </c>
      <c r="U199" s="38">
        <v>34418545424146.496</v>
      </c>
      <c r="V199" s="118">
        <v>2</v>
      </c>
      <c r="W199" s="118">
        <v>3</v>
      </c>
      <c r="X199" s="118">
        <v>4</v>
      </c>
      <c r="Y199" s="118">
        <v>4</v>
      </c>
      <c r="Z199" s="118">
        <v>4</v>
      </c>
      <c r="AA199" s="119">
        <v>4</v>
      </c>
      <c r="AB199" s="118">
        <v>4</v>
      </c>
      <c r="AC199" s="118">
        <v>4</v>
      </c>
      <c r="AD199" s="118">
        <v>4</v>
      </c>
      <c r="AE199" s="118">
        <v>4</v>
      </c>
      <c r="AF199" s="127">
        <f t="shared" si="62"/>
        <v>69.270957685555445</v>
      </c>
      <c r="AG199" s="131">
        <f t="shared" si="63"/>
        <v>62.142022303342365</v>
      </c>
      <c r="AH199" s="132">
        <f t="shared" si="58"/>
        <v>57.220329028094426</v>
      </c>
      <c r="AI199" s="133">
        <f t="shared" si="64"/>
        <v>50.09139364588134</v>
      </c>
      <c r="AJ199" s="59" t="str">
        <f>IF(head!$F$48="S460","a0","b")</f>
        <v>b</v>
      </c>
      <c r="AK199" s="59">
        <f t="shared" si="65"/>
        <v>0.34</v>
      </c>
      <c r="AL199" s="14">
        <f>IF(head!F$48="S235",235,IF(head!F$48="S275",275,IF(head!F$48="S355",355,IF(head!F$48="S420",420,460))))^0.5*head!$I$40*1000/(S199*3.1416*210000^0.5)</f>
        <v>0.58082872727909196</v>
      </c>
      <c r="AM199" s="14">
        <f t="shared" si="66"/>
        <v>0.73342188885377058</v>
      </c>
      <c r="AN199" s="14">
        <f t="shared" si="67"/>
        <v>0.84656433568968592</v>
      </c>
      <c r="AO199" s="15">
        <f>IF(head!F$48="S235",235,IF(head!F$48="S275",275,IF(head!F$48="S355",355,IF(head!F$48="S420",420,460))))*AN199*J199/1000</f>
        <v>8427.7199445235747</v>
      </c>
      <c r="AP199" s="44" t="str">
        <f t="shared" si="60"/>
        <v>HEM 1000</v>
      </c>
    </row>
    <row r="200" spans="1:42">
      <c r="A200" s="22" t="s">
        <v>263</v>
      </c>
      <c r="B200" s="30">
        <f t="shared" si="61"/>
        <v>8765.8615323717204</v>
      </c>
      <c r="C200" s="23">
        <v>1008</v>
      </c>
      <c r="D200" s="23">
        <v>302</v>
      </c>
      <c r="E200" s="217">
        <v>21</v>
      </c>
      <c r="F200" s="23">
        <v>40</v>
      </c>
      <c r="G200" s="23">
        <v>30</v>
      </c>
      <c r="H200" s="37">
        <v>348.70144790238811</v>
      </c>
      <c r="I200" s="10">
        <v>355.36453289415346</v>
      </c>
      <c r="J200" s="10">
        <v>44420.566611769187</v>
      </c>
      <c r="K200" s="10">
        <v>3.1304955592153876</v>
      </c>
      <c r="L200" s="51">
        <v>7222994493.5473776</v>
      </c>
      <c r="M200" s="10">
        <v>14331338.280847972</v>
      </c>
      <c r="N200" s="10">
        <v>16567949.909507828</v>
      </c>
      <c r="O200" s="52">
        <v>403.2427751366651</v>
      </c>
      <c r="P200" s="10">
        <v>184593267.20593578</v>
      </c>
      <c r="Q200" s="10">
        <v>1222471.9682512302</v>
      </c>
      <c r="R200" s="10">
        <v>1939680.9477766522</v>
      </c>
      <c r="S200" s="10">
        <v>64.463796841438082</v>
      </c>
      <c r="T200" s="51">
        <v>17188988.359241001</v>
      </c>
      <c r="U200" s="38">
        <v>42664153291018.797</v>
      </c>
      <c r="V200" s="118">
        <v>3</v>
      </c>
      <c r="W200" s="118">
        <v>4</v>
      </c>
      <c r="X200" s="118">
        <v>4</v>
      </c>
      <c r="Y200" s="118">
        <v>4</v>
      </c>
      <c r="Z200" s="118">
        <v>4</v>
      </c>
      <c r="AA200" s="119">
        <v>4</v>
      </c>
      <c r="AB200" s="118">
        <v>4</v>
      </c>
      <c r="AC200" s="118">
        <v>4</v>
      </c>
      <c r="AD200" s="118">
        <v>4</v>
      </c>
      <c r="AE200" s="118">
        <v>4</v>
      </c>
      <c r="AF200" s="127">
        <f t="shared" si="62"/>
        <v>70.4740123325209</v>
      </c>
      <c r="AG200" s="131">
        <f t="shared" si="63"/>
        <v>63.675359748022217</v>
      </c>
      <c r="AH200" s="132">
        <f t="shared" si="58"/>
        <v>58.981687984723578</v>
      </c>
      <c r="AI200" s="133">
        <f t="shared" si="64"/>
        <v>52.183035400224902</v>
      </c>
      <c r="AJ200" s="59" t="str">
        <f>IF(head!$F$48="S460","a0","b")</f>
        <v>b</v>
      </c>
      <c r="AK200" s="59">
        <f t="shared" si="65"/>
        <v>0.34</v>
      </c>
      <c r="AL200" s="14">
        <f>IF(head!F$48="S235",235,IF(head!F$48="S275",275,IF(head!F$48="S355",355,IF(head!F$48="S420",420,460))))^0.5*head!$I$40*1000/(S200*3.1416*210000^0.5)</f>
        <v>0.59464807170409717</v>
      </c>
      <c r="AM200" s="14">
        <f t="shared" si="66"/>
        <v>0.74389333678039704</v>
      </c>
      <c r="AN200" s="14">
        <f t="shared" si="67"/>
        <v>0.83973576387792714</v>
      </c>
      <c r="AO200" s="15">
        <f>IF(head!F$48="S235",235,IF(head!F$48="S275",275,IF(head!F$48="S355",355,IF(head!F$48="S420",420,460))))*AN200*J200/1000</f>
        <v>8765.8615323717204</v>
      </c>
      <c r="AP200" s="44" t="s">
        <v>137</v>
      </c>
    </row>
    <row r="201" spans="1:42">
      <c r="A201" s="16"/>
      <c r="B201" s="31">
        <v>0</v>
      </c>
      <c r="C201" s="17"/>
      <c r="D201" s="17"/>
      <c r="E201" s="216"/>
      <c r="F201" s="17"/>
      <c r="G201" s="17"/>
      <c r="H201" s="35"/>
      <c r="I201" s="18"/>
      <c r="J201" s="18"/>
      <c r="K201" s="18"/>
      <c r="L201" s="49"/>
      <c r="M201" s="19"/>
      <c r="N201" s="19"/>
      <c r="O201" s="50"/>
      <c r="P201" s="19"/>
      <c r="Q201" s="19"/>
      <c r="R201" s="19"/>
      <c r="S201" s="18"/>
      <c r="T201" s="49"/>
      <c r="U201" s="223"/>
      <c r="V201" s="104"/>
      <c r="W201" s="105"/>
      <c r="X201" s="105"/>
      <c r="Y201" s="105"/>
      <c r="Z201" s="105"/>
      <c r="AA201" s="106"/>
      <c r="AB201" s="105"/>
      <c r="AC201" s="105"/>
      <c r="AD201" s="105"/>
      <c r="AE201" s="111"/>
      <c r="AF201" s="92"/>
      <c r="AG201" s="93"/>
      <c r="AH201" s="94"/>
      <c r="AI201" s="95"/>
      <c r="AJ201" s="60"/>
      <c r="AK201" s="60"/>
      <c r="AL201" s="20"/>
      <c r="AM201" s="20"/>
      <c r="AN201" s="20"/>
      <c r="AO201" s="21"/>
      <c r="AP201" s="45" t="str">
        <f t="shared" ref="AP201:AP231" si="68">A202</f>
        <v>HF CHS 76,1 x 5</v>
      </c>
    </row>
    <row r="202" spans="1:42">
      <c r="A202" s="251" t="s">
        <v>492</v>
      </c>
      <c r="B202" s="31">
        <f t="shared" ref="B202:B210" si="69">AO202</f>
        <v>95.43963572840623</v>
      </c>
      <c r="C202" s="17">
        <v>76.099999999999994</v>
      </c>
      <c r="D202" s="17"/>
      <c r="E202" s="216" t="s">
        <v>293</v>
      </c>
      <c r="F202" s="17"/>
      <c r="G202" s="17"/>
      <c r="H202" s="35">
        <v>8.7671640785566964</v>
      </c>
      <c r="I202" s="18">
        <v>8.9346895068093719</v>
      </c>
      <c r="J202" s="18">
        <v>1116.8361883511714</v>
      </c>
      <c r="K202" s="18">
        <v>0.23907520093818324</v>
      </c>
      <c r="L202" s="49">
        <v>709220.29655293818</v>
      </c>
      <c r="M202" s="19">
        <v>18639.166795083787</v>
      </c>
      <c r="N202" s="19">
        <v>25317.716666666667</v>
      </c>
      <c r="O202" s="50">
        <v>25.199727181062897</v>
      </c>
      <c r="P202" s="19">
        <v>709220.29655293818</v>
      </c>
      <c r="Q202" s="19">
        <v>18639.166795083787</v>
      </c>
      <c r="R202" s="19">
        <v>25317.716666666667</v>
      </c>
      <c r="S202" s="18">
        <v>25.199727181062897</v>
      </c>
      <c r="T202" s="49">
        <v>1418440.5931058764</v>
      </c>
      <c r="U202" s="223"/>
      <c r="V202" s="104">
        <v>1</v>
      </c>
      <c r="W202" s="105">
        <v>1</v>
      </c>
      <c r="X202" s="105">
        <v>1</v>
      </c>
      <c r="Y202" s="105">
        <v>1</v>
      </c>
      <c r="Z202" s="105">
        <v>1</v>
      </c>
      <c r="AA202" s="106">
        <v>1</v>
      </c>
      <c r="AB202" s="105">
        <v>1</v>
      </c>
      <c r="AC202" s="105">
        <v>1</v>
      </c>
      <c r="AD202" s="105">
        <v>1</v>
      </c>
      <c r="AE202" s="111">
        <v>1</v>
      </c>
      <c r="AF202" s="224">
        <f t="shared" ref="AF202:AF210" si="70">K202/J202*1000000</f>
        <v>214.0646976090014</v>
      </c>
      <c r="AG202" s="225"/>
      <c r="AH202" s="221"/>
      <c r="AI202" s="226"/>
      <c r="AJ202" s="60" t="str">
        <f>IF(head!$F$48="S460","a0","a")</f>
        <v>a</v>
      </c>
      <c r="AK202" s="60">
        <f t="shared" ref="AK202:AK210" si="71">IF(AJ202="a0",0.13,IF(AJ202="a",0.21,IF(AJ202="b",0.34,IF(AJ202="c",0.49,0.76))))</f>
        <v>0.21</v>
      </c>
      <c r="AL202" s="227">
        <f>IF(head!F$48="S235",235,IF(head!F$48="S275",275,IF(head!F$48="S355",355,IF(head!F$48="S420",420,460))))^0.5*head!$I$40*1000/(S202*3.1416*210000^0.5)</f>
        <v>1.5211780751060089</v>
      </c>
      <c r="AM202" s="20">
        <f t="shared" ref="AM202:AM210" si="72">0.5*(1+AK202*(AL202-0.2)+AL202^2)</f>
        <v>1.7957150659777423</v>
      </c>
      <c r="AN202" s="20">
        <f t="shared" ref="AN202:AN210" si="73">IF(AL202&lt;=0.2,1,1/(AM202+(AM202^2-AL202^2)^0.5))</f>
        <v>0.36363981908766713</v>
      </c>
      <c r="AO202" s="228">
        <f>IF(head!F$48="S235",235,IF(head!F$48="S275",275,IF(head!F$48="S355",355,IF(head!F$48="S420",420,460))))*AN202*J202/1000</f>
        <v>95.43963572840623</v>
      </c>
      <c r="AP202" s="45" t="str">
        <f t="shared" si="68"/>
        <v>HF CHS 76,1 x 5,6</v>
      </c>
    </row>
    <row r="203" spans="1:42">
      <c r="A203" s="251" t="s">
        <v>493</v>
      </c>
      <c r="B203" s="31">
        <f t="shared" si="69"/>
        <v>104.58387551329768</v>
      </c>
      <c r="C203" s="17">
        <v>76.099999999999994</v>
      </c>
      <c r="D203" s="17"/>
      <c r="E203" s="216" t="s">
        <v>295</v>
      </c>
      <c r="F203" s="17"/>
      <c r="G203" s="17"/>
      <c r="H203" s="35">
        <v>9.736361120152413</v>
      </c>
      <c r="I203" s="18">
        <v>9.9224062370980004</v>
      </c>
      <c r="J203" s="18">
        <v>1240.3007796372501</v>
      </c>
      <c r="K203" s="18">
        <v>0.23907520093818324</v>
      </c>
      <c r="L203" s="49">
        <v>775437.59780518326</v>
      </c>
      <c r="M203" s="19">
        <v>20379.437524446344</v>
      </c>
      <c r="N203" s="19">
        <v>27891.938666666665</v>
      </c>
      <c r="O203" s="50">
        <v>25.004024676039656</v>
      </c>
      <c r="P203" s="19">
        <v>775437.59780518326</v>
      </c>
      <c r="Q203" s="19">
        <v>20379.437524446344</v>
      </c>
      <c r="R203" s="19">
        <v>27891.938666666665</v>
      </c>
      <c r="S203" s="18">
        <v>25.004024676039656</v>
      </c>
      <c r="T203" s="49">
        <v>1550875.1956103665</v>
      </c>
      <c r="U203" s="223"/>
      <c r="V203" s="104">
        <v>1</v>
      </c>
      <c r="W203" s="105">
        <v>1</v>
      </c>
      <c r="X203" s="105">
        <v>1</v>
      </c>
      <c r="Y203" s="105">
        <v>1</v>
      </c>
      <c r="Z203" s="105">
        <v>1</v>
      </c>
      <c r="AA203" s="106">
        <v>1</v>
      </c>
      <c r="AB203" s="105">
        <v>1</v>
      </c>
      <c r="AC203" s="105">
        <v>1</v>
      </c>
      <c r="AD203" s="105">
        <v>1</v>
      </c>
      <c r="AE203" s="111">
        <v>1</v>
      </c>
      <c r="AF203" s="224">
        <f t="shared" si="70"/>
        <v>192.75582573454918</v>
      </c>
      <c r="AG203" s="221"/>
      <c r="AH203" s="229"/>
      <c r="AI203" s="226"/>
      <c r="AJ203" s="60" t="str">
        <f>IF(head!$F$48="S460","a0","a")</f>
        <v>a</v>
      </c>
      <c r="AK203" s="60">
        <f t="shared" si="71"/>
        <v>0.21</v>
      </c>
      <c r="AL203" s="20">
        <f>IF(head!F$48="S235",235,IF(head!F$48="S275",275,IF(head!F$48="S355",355,IF(head!F$48="S420",420,460))))^0.5*head!$I$40*1000/(S203*3.1416*210000^0.5)</f>
        <v>1.5330840927868326</v>
      </c>
      <c r="AM203" s="20">
        <f t="shared" si="72"/>
        <v>1.8151472475206301</v>
      </c>
      <c r="AN203" s="20">
        <f t="shared" si="73"/>
        <v>0.35881439038670288</v>
      </c>
      <c r="AO203" s="21">
        <f>IF(head!F$48="S235",235,IF(head!F$48="S275",275,IF(head!F$48="S355",355,IF(head!F$48="S420",420,460))))*AN203*J203/1000</f>
        <v>104.58387551329768</v>
      </c>
      <c r="AP203" s="45" t="str">
        <f t="shared" si="68"/>
        <v>HF CHS 88,9 x 5</v>
      </c>
    </row>
    <row r="204" spans="1:42">
      <c r="A204" s="251" t="s">
        <v>494</v>
      </c>
      <c r="B204" s="31">
        <f t="shared" si="69"/>
        <v>147.41499429302988</v>
      </c>
      <c r="C204" s="17">
        <v>88.9</v>
      </c>
      <c r="D204" s="17"/>
      <c r="E204" s="216" t="s">
        <v>293</v>
      </c>
      <c r="F204" s="17"/>
      <c r="G204" s="17"/>
      <c r="H204" s="35">
        <v>10.345500227720207</v>
      </c>
      <c r="I204" s="18">
        <v>10.543184945447344</v>
      </c>
      <c r="J204" s="18">
        <v>1317.8981181809181</v>
      </c>
      <c r="K204" s="18">
        <v>0.27928758690413263</v>
      </c>
      <c r="L204" s="49">
        <v>1163738.6331793533</v>
      </c>
      <c r="M204" s="19">
        <v>26180.84664070536</v>
      </c>
      <c r="N204" s="19">
        <v>35237.716666666674</v>
      </c>
      <c r="O204" s="50">
        <v>29.715757604341846</v>
      </c>
      <c r="P204" s="19">
        <v>1163738.6331793533</v>
      </c>
      <c r="Q204" s="19">
        <v>26180.84664070536</v>
      </c>
      <c r="R204" s="19">
        <v>35237.716666666674</v>
      </c>
      <c r="S204" s="18">
        <v>29.715757604341846</v>
      </c>
      <c r="T204" s="49">
        <v>2327477.2663587066</v>
      </c>
      <c r="U204" s="223"/>
      <c r="V204" s="104">
        <v>1</v>
      </c>
      <c r="W204" s="105">
        <v>1</v>
      </c>
      <c r="X204" s="105">
        <v>1</v>
      </c>
      <c r="Y204" s="105">
        <v>1</v>
      </c>
      <c r="Z204" s="105">
        <v>1</v>
      </c>
      <c r="AA204" s="106">
        <v>1</v>
      </c>
      <c r="AB204" s="105">
        <v>1</v>
      </c>
      <c r="AC204" s="105">
        <v>1</v>
      </c>
      <c r="AD204" s="105">
        <v>1</v>
      </c>
      <c r="AE204" s="111">
        <v>1</v>
      </c>
      <c r="AF204" s="224">
        <f t="shared" si="70"/>
        <v>211.91895113230041</v>
      </c>
      <c r="AG204" s="221"/>
      <c r="AH204" s="229"/>
      <c r="AI204" s="226"/>
      <c r="AJ204" s="60" t="str">
        <f>IF(head!$F$48="S460","a0","a")</f>
        <v>a</v>
      </c>
      <c r="AK204" s="60">
        <f t="shared" si="71"/>
        <v>0.21</v>
      </c>
      <c r="AL204" s="20">
        <f>IF(head!F$48="S235",235,IF(head!F$48="S275",275,IF(head!F$48="S355",355,IF(head!F$48="S420",420,460))))^0.5*head!$I$40*1000/(S204*3.1416*210000^0.5)</f>
        <v>1.2899981550827044</v>
      </c>
      <c r="AM204" s="20">
        <f t="shared" si="72"/>
        <v>1.4464974263420745</v>
      </c>
      <c r="AN204" s="20">
        <f t="shared" si="73"/>
        <v>0.47598356762304167</v>
      </c>
      <c r="AO204" s="21">
        <f>IF(head!F$48="S235",235,IF(head!F$48="S275",275,IF(head!F$48="S355",355,IF(head!F$48="S420",420,460))))*AN204*J204/1000</f>
        <v>147.41499429302988</v>
      </c>
      <c r="AP204" s="45" t="str">
        <f t="shared" si="68"/>
        <v>HF CHS 88,9 x 5,6</v>
      </c>
    </row>
    <row r="205" spans="1:42">
      <c r="A205" s="251" t="s">
        <v>496</v>
      </c>
      <c r="B205" s="31">
        <f t="shared" si="69"/>
        <v>162.238282012669</v>
      </c>
      <c r="C205" s="17">
        <v>88.9</v>
      </c>
      <c r="D205" s="17"/>
      <c r="E205" s="216" t="s">
        <v>295</v>
      </c>
      <c r="F205" s="17"/>
      <c r="G205" s="17"/>
      <c r="H205" s="35">
        <v>11.504097607215549</v>
      </c>
      <c r="I205" s="18">
        <v>11.723921128372533</v>
      </c>
      <c r="J205" s="18">
        <v>1465.4901410465668</v>
      </c>
      <c r="K205" s="18">
        <v>0.27928758690413263</v>
      </c>
      <c r="L205" s="49">
        <v>1276854.0819537293</v>
      </c>
      <c r="M205" s="19">
        <v>28725.626140691322</v>
      </c>
      <c r="N205" s="19">
        <v>38916.322666666689</v>
      </c>
      <c r="O205" s="50">
        <v>29.517473638507752</v>
      </c>
      <c r="P205" s="19">
        <v>1276854.0819537293</v>
      </c>
      <c r="Q205" s="19">
        <v>28725.626140691322</v>
      </c>
      <c r="R205" s="19">
        <v>38916.322666666689</v>
      </c>
      <c r="S205" s="18">
        <v>29.517473638507752</v>
      </c>
      <c r="T205" s="49">
        <v>2553708.1639074585</v>
      </c>
      <c r="U205" s="223"/>
      <c r="V205" s="104">
        <v>1</v>
      </c>
      <c r="W205" s="105">
        <v>1</v>
      </c>
      <c r="X205" s="105">
        <v>1</v>
      </c>
      <c r="Y205" s="105">
        <v>1</v>
      </c>
      <c r="Z205" s="105">
        <v>1</v>
      </c>
      <c r="AA205" s="106">
        <v>1</v>
      </c>
      <c r="AB205" s="105">
        <v>1</v>
      </c>
      <c r="AC205" s="105">
        <v>1</v>
      </c>
      <c r="AD205" s="105">
        <v>1</v>
      </c>
      <c r="AE205" s="111">
        <v>1</v>
      </c>
      <c r="AF205" s="224">
        <f t="shared" si="70"/>
        <v>190.57623049219688</v>
      </c>
      <c r="AG205" s="221"/>
      <c r="AH205" s="229"/>
      <c r="AI205" s="226"/>
      <c r="AJ205" s="60" t="str">
        <f>IF(head!$F$48="S460","a0","a")</f>
        <v>a</v>
      </c>
      <c r="AK205" s="60">
        <f t="shared" si="71"/>
        <v>0.21</v>
      </c>
      <c r="AL205" s="20">
        <f>IF(head!F$48="S235",235,IF(head!F$48="S275",275,IF(head!F$48="S355",355,IF(head!F$48="S420",420,460))))^0.5*head!$I$40*1000/(S205*3.1416*210000^0.5)</f>
        <v>1.2986637324028032</v>
      </c>
      <c r="AM205" s="20">
        <f t="shared" si="72"/>
        <v>1.4586234368314841</v>
      </c>
      <c r="AN205" s="20">
        <f t="shared" si="73"/>
        <v>0.47108857903744839</v>
      </c>
      <c r="AO205" s="21">
        <f>IF(head!F$48="S235",235,IF(head!F$48="S275",275,IF(head!F$48="S355",355,IF(head!F$48="S420",420,460))))*AN205*J205/1000</f>
        <v>162.238282012669</v>
      </c>
      <c r="AP205" s="45" t="str">
        <f t="shared" si="68"/>
        <v>HF CHS 101,6 x 5</v>
      </c>
    </row>
    <row r="206" spans="1:42">
      <c r="A206" s="251" t="s">
        <v>497</v>
      </c>
      <c r="B206" s="31">
        <f t="shared" si="69"/>
        <v>207.4606024655902</v>
      </c>
      <c r="C206" s="17">
        <v>101.6</v>
      </c>
      <c r="D206" s="17"/>
      <c r="E206" s="216" t="s">
        <v>293</v>
      </c>
      <c r="F206" s="17"/>
      <c r="G206" s="17"/>
      <c r="H206" s="35">
        <v>11.911505625718378</v>
      </c>
      <c r="I206" s="18">
        <v>12.139114013470959</v>
      </c>
      <c r="J206" s="18">
        <v>1517.38925168387</v>
      </c>
      <c r="K206" s="18">
        <v>0.31918581360472298</v>
      </c>
      <c r="L206" s="49">
        <v>1774692.947091904</v>
      </c>
      <c r="M206" s="19">
        <v>34934.900533305197</v>
      </c>
      <c r="N206" s="19">
        <v>46699.466666666674</v>
      </c>
      <c r="O206" s="50">
        <v>34.198976592874828</v>
      </c>
      <c r="P206" s="19">
        <v>1774692.947091904</v>
      </c>
      <c r="Q206" s="19">
        <v>34934.900533305197</v>
      </c>
      <c r="R206" s="19">
        <v>46699.466666666674</v>
      </c>
      <c r="S206" s="18">
        <v>34.198976592874828</v>
      </c>
      <c r="T206" s="49">
        <v>3549385.894183808</v>
      </c>
      <c r="U206" s="223"/>
      <c r="V206" s="104">
        <v>1</v>
      </c>
      <c r="W206" s="105">
        <v>1</v>
      </c>
      <c r="X206" s="105">
        <v>1</v>
      </c>
      <c r="Y206" s="105">
        <v>1</v>
      </c>
      <c r="Z206" s="105">
        <v>1</v>
      </c>
      <c r="AA206" s="106">
        <v>1</v>
      </c>
      <c r="AB206" s="105">
        <v>1</v>
      </c>
      <c r="AC206" s="105">
        <v>1</v>
      </c>
      <c r="AD206" s="105">
        <v>2</v>
      </c>
      <c r="AE206" s="111">
        <v>2</v>
      </c>
      <c r="AF206" s="224">
        <f t="shared" si="70"/>
        <v>210.351966873706</v>
      </c>
      <c r="AG206" s="221"/>
      <c r="AH206" s="229"/>
      <c r="AI206" s="226"/>
      <c r="AJ206" s="60" t="str">
        <f>IF(head!$F$48="S460","a0","a")</f>
        <v>a</v>
      </c>
      <c r="AK206" s="60">
        <f t="shared" si="71"/>
        <v>0.21</v>
      </c>
      <c r="AL206" s="20">
        <f>IF(head!F$48="S235",235,IF(head!F$48="S275",275,IF(head!F$48="S355",355,IF(head!F$48="S420",420,460))))^0.5*head!$I$40*1000/(S206*3.1416*210000^0.5)</f>
        <v>1.1208894623610568</v>
      </c>
      <c r="AM206" s="20">
        <f t="shared" si="72"/>
        <v>1.2248899869639405</v>
      </c>
      <c r="AN206" s="20">
        <f t="shared" si="73"/>
        <v>0.58179605090914632</v>
      </c>
      <c r="AO206" s="21">
        <f>IF(head!F$48="S235",235,IF(head!F$48="S275",275,IF(head!F$48="S355",355,IF(head!F$48="S420",420,460))))*AN206*J206/1000</f>
        <v>207.4606024655902</v>
      </c>
      <c r="AP206" s="45" t="str">
        <f t="shared" si="68"/>
        <v>HF CHS 114,3 x 5</v>
      </c>
    </row>
    <row r="207" spans="1:42">
      <c r="A207" s="251" t="s">
        <v>501</v>
      </c>
      <c r="B207" s="31">
        <f t="shared" si="69"/>
        <v>271.10206024103911</v>
      </c>
      <c r="C207" s="17">
        <v>114.3</v>
      </c>
      <c r="D207" s="17"/>
      <c r="E207" s="216" t="s">
        <v>293</v>
      </c>
      <c r="F207" s="17"/>
      <c r="G207" s="17"/>
      <c r="H207" s="35">
        <v>13.477511023716552</v>
      </c>
      <c r="I207" s="18">
        <v>13.735043081494576</v>
      </c>
      <c r="J207" s="18">
        <v>1716.880385186822</v>
      </c>
      <c r="K207" s="18">
        <v>0.35908404030531338</v>
      </c>
      <c r="L207" s="49">
        <v>2569202.0453075236</v>
      </c>
      <c r="M207" s="19">
        <v>44955.416365835932</v>
      </c>
      <c r="N207" s="19">
        <v>59774.116666666654</v>
      </c>
      <c r="O207" s="50">
        <v>38.683798288172277</v>
      </c>
      <c r="P207" s="19">
        <v>2569202.0453075236</v>
      </c>
      <c r="Q207" s="19">
        <v>44955.416365835932</v>
      </c>
      <c r="R207" s="19">
        <v>59774.116666666654</v>
      </c>
      <c r="S207" s="18">
        <v>38.683798288172277</v>
      </c>
      <c r="T207" s="49">
        <v>5138404.0906150471</v>
      </c>
      <c r="U207" s="223"/>
      <c r="V207" s="104">
        <v>1</v>
      </c>
      <c r="W207" s="105">
        <v>1</v>
      </c>
      <c r="X207" s="105">
        <v>1</v>
      </c>
      <c r="Y207" s="105">
        <v>1</v>
      </c>
      <c r="Z207" s="105">
        <v>1</v>
      </c>
      <c r="AA207" s="106">
        <v>1</v>
      </c>
      <c r="AB207" s="105">
        <v>1</v>
      </c>
      <c r="AC207" s="105">
        <v>1</v>
      </c>
      <c r="AD207" s="105">
        <v>2</v>
      </c>
      <c r="AE207" s="111">
        <v>2</v>
      </c>
      <c r="AF207" s="224">
        <f t="shared" si="70"/>
        <v>209.1491308325709</v>
      </c>
      <c r="AG207" s="221"/>
      <c r="AH207" s="229"/>
      <c r="AI207" s="226"/>
      <c r="AJ207" s="60" t="str">
        <f>IF(head!$F$48="S460","a0","a")</f>
        <v>a</v>
      </c>
      <c r="AK207" s="60">
        <f t="shared" si="71"/>
        <v>0.21</v>
      </c>
      <c r="AL207" s="20">
        <f>IF(head!F$48="S235",235,IF(head!F$48="S275",275,IF(head!F$48="S355",355,IF(head!F$48="S420",420,460))))^0.5*head!$I$40*1000/(S207*3.1416*210000^0.5)</f>
        <v>0.99093869223815023</v>
      </c>
      <c r="AM207" s="20">
        <f t="shared" si="72"/>
        <v>1.0740283085723337</v>
      </c>
      <c r="AN207" s="20">
        <f t="shared" si="73"/>
        <v>0.67193136936805842</v>
      </c>
      <c r="AO207" s="21">
        <f>IF(head!F$48="S235",235,IF(head!F$48="S275",275,IF(head!F$48="S355",355,IF(head!F$48="S420",420,460))))*AN207*J207/1000</f>
        <v>271.10206024103911</v>
      </c>
      <c r="AP207" s="45" t="str">
        <f t="shared" si="68"/>
        <v>HF CHS 121 x 5</v>
      </c>
    </row>
    <row r="208" spans="1:42">
      <c r="A208" s="251" t="s">
        <v>502</v>
      </c>
      <c r="B208" s="31">
        <f t="shared" si="69"/>
        <v>304.58871474510312</v>
      </c>
      <c r="C208" s="17">
        <v>121</v>
      </c>
      <c r="D208" s="17"/>
      <c r="E208" s="216">
        <v>5</v>
      </c>
      <c r="F208" s="17"/>
      <c r="G208" s="17"/>
      <c r="H208" s="35">
        <v>14.303671351794328</v>
      </c>
      <c r="I208" s="18">
        <v>14.576989912656641</v>
      </c>
      <c r="J208" s="18">
        <v>1822.12373908208</v>
      </c>
      <c r="K208" s="18">
        <v>0.38013271108436497</v>
      </c>
      <c r="L208" s="49">
        <v>3070506.26582069</v>
      </c>
      <c r="M208" s="19">
        <v>50752.169682986612</v>
      </c>
      <c r="N208" s="19">
        <v>67321.666666666672</v>
      </c>
      <c r="O208" s="50">
        <v>41.050274055114421</v>
      </c>
      <c r="P208" s="19">
        <v>3070506.26582069</v>
      </c>
      <c r="Q208" s="19">
        <v>50752.169682986612</v>
      </c>
      <c r="R208" s="19">
        <v>67321.666666666672</v>
      </c>
      <c r="S208" s="18">
        <v>41.050274055114421</v>
      </c>
      <c r="T208" s="49">
        <v>6141012.5316413799</v>
      </c>
      <c r="U208" s="223"/>
      <c r="V208" s="104">
        <v>1</v>
      </c>
      <c r="W208" s="105">
        <v>1</v>
      </c>
      <c r="X208" s="105">
        <v>1</v>
      </c>
      <c r="Y208" s="105">
        <v>1</v>
      </c>
      <c r="Z208" s="105">
        <v>1</v>
      </c>
      <c r="AA208" s="106">
        <v>1</v>
      </c>
      <c r="AB208" s="105">
        <v>1</v>
      </c>
      <c r="AC208" s="105">
        <v>2</v>
      </c>
      <c r="AD208" s="105">
        <v>2</v>
      </c>
      <c r="AE208" s="111">
        <v>2</v>
      </c>
      <c r="AF208" s="224">
        <f t="shared" si="70"/>
        <v>208.62068965517241</v>
      </c>
      <c r="AG208" s="221"/>
      <c r="AH208" s="229"/>
      <c r="AI208" s="226"/>
      <c r="AJ208" s="60" t="str">
        <f>IF(head!$F$48="S460","a0","a")</f>
        <v>a</v>
      </c>
      <c r="AK208" s="60">
        <f t="shared" si="71"/>
        <v>0.21</v>
      </c>
      <c r="AL208" s="20">
        <f>IF(head!F$48="S235",235,IF(head!F$48="S275",275,IF(head!F$48="S355",355,IF(head!F$48="S420",420,460))))^0.5*head!$I$40*1000/(S208*3.1416*210000^0.5)</f>
        <v>0.93381282753482409</v>
      </c>
      <c r="AM208" s="20">
        <f t="shared" si="72"/>
        <v>1.0130535453254481</v>
      </c>
      <c r="AN208" s="20">
        <f t="shared" si="73"/>
        <v>0.71132501191035113</v>
      </c>
      <c r="AO208" s="21">
        <f>IF(head!F$48="S235",235,IF(head!F$48="S275",275,IF(head!F$48="S355",355,IF(head!F$48="S420",420,460))))*AN208*J208/1000</f>
        <v>304.58871474510312</v>
      </c>
      <c r="AP208" s="45" t="str">
        <f t="shared" si="68"/>
        <v>HF CHS 127 x 5</v>
      </c>
    </row>
    <row r="209" spans="1:42">
      <c r="A209" s="251" t="s">
        <v>507</v>
      </c>
      <c r="B209" s="31">
        <f t="shared" si="69"/>
        <v>334.07311417259848</v>
      </c>
      <c r="C209" s="17">
        <v>127</v>
      </c>
      <c r="D209" s="17"/>
      <c r="E209" s="216">
        <v>5</v>
      </c>
      <c r="F209" s="17"/>
      <c r="G209" s="17"/>
      <c r="H209" s="35">
        <v>15.043516421714724</v>
      </c>
      <c r="I209" s="18">
        <v>15.330972149518191</v>
      </c>
      <c r="J209" s="18">
        <v>1916.3715186897739</v>
      </c>
      <c r="K209" s="18">
        <v>0.39898226700590372</v>
      </c>
      <c r="L209" s="49">
        <v>3571397.8715182301</v>
      </c>
      <c r="M209" s="19">
        <v>56242.486165641414</v>
      </c>
      <c r="N209" s="19">
        <v>74461.666666666672</v>
      </c>
      <c r="O209" s="50">
        <v>43.16972318651117</v>
      </c>
      <c r="P209" s="19">
        <v>3571397.8715182301</v>
      </c>
      <c r="Q209" s="19">
        <v>56242.486165641414</v>
      </c>
      <c r="R209" s="19">
        <v>74461.666666666672</v>
      </c>
      <c r="S209" s="18">
        <v>43.16972318651117</v>
      </c>
      <c r="T209" s="49">
        <v>7142795.7430364601</v>
      </c>
      <c r="U209" s="223"/>
      <c r="V209" s="104">
        <v>1</v>
      </c>
      <c r="W209" s="105">
        <v>1</v>
      </c>
      <c r="X209" s="105">
        <v>1</v>
      </c>
      <c r="Y209" s="105">
        <v>1</v>
      </c>
      <c r="Z209" s="105">
        <v>1</v>
      </c>
      <c r="AA209" s="106">
        <v>1</v>
      </c>
      <c r="AB209" s="105">
        <v>1</v>
      </c>
      <c r="AC209" s="105">
        <v>2</v>
      </c>
      <c r="AD209" s="105">
        <v>2</v>
      </c>
      <c r="AE209" s="111">
        <v>2</v>
      </c>
      <c r="AF209" s="224">
        <f t="shared" si="70"/>
        <v>208.19672131147541</v>
      </c>
      <c r="AG209" s="221"/>
      <c r="AH209" s="229"/>
      <c r="AI209" s="226"/>
      <c r="AJ209" s="60" t="str">
        <f>IF(head!$F$48="S460","a0","a")</f>
        <v>a</v>
      </c>
      <c r="AK209" s="60">
        <f t="shared" si="71"/>
        <v>0.21</v>
      </c>
      <c r="AL209" s="20">
        <f>IF(head!F$48="S235",235,IF(head!F$48="S275",275,IF(head!F$48="S355",355,IF(head!F$48="S420",420,460))))^0.5*head!$I$40*1000/(S209*3.1416*210000^0.5)</f>
        <v>0.88796660383644654</v>
      </c>
      <c r="AM209" s="20">
        <f t="shared" si="72"/>
        <v>0.96647883816724334</v>
      </c>
      <c r="AN209" s="20">
        <f t="shared" si="73"/>
        <v>0.74181217264976851</v>
      </c>
      <c r="AO209" s="21">
        <f>IF(head!F$48="S235",235,IF(head!F$48="S275",275,IF(head!F$48="S355",355,IF(head!F$48="S420",420,460))))*AN209*J209/1000</f>
        <v>334.07311417259848</v>
      </c>
      <c r="AP209" s="45" t="str">
        <f t="shared" si="68"/>
        <v>HF CHS 133 x 5</v>
      </c>
    </row>
    <row r="210" spans="1:42">
      <c r="A210" s="251" t="s">
        <v>508</v>
      </c>
      <c r="B210" s="31">
        <f t="shared" si="69"/>
        <v>362.93993898592771</v>
      </c>
      <c r="C210" s="17">
        <v>133</v>
      </c>
      <c r="D210" s="17"/>
      <c r="E210" s="216">
        <v>5</v>
      </c>
      <c r="F210" s="17"/>
      <c r="G210" s="17"/>
      <c r="H210" s="35">
        <v>15.783361491635121</v>
      </c>
      <c r="I210" s="18">
        <v>16.084954386379742</v>
      </c>
      <c r="J210" s="18">
        <v>2010.6192982974676</v>
      </c>
      <c r="K210" s="18">
        <v>0.41783182292744248</v>
      </c>
      <c r="L210" s="49">
        <v>4124031.5082203932</v>
      </c>
      <c r="M210" s="19">
        <v>62015.511401810421</v>
      </c>
      <c r="N210" s="19">
        <v>81961.666666666672</v>
      </c>
      <c r="O210" s="50">
        <v>45.289347533388025</v>
      </c>
      <c r="P210" s="19">
        <v>4124031.5082203932</v>
      </c>
      <c r="Q210" s="19">
        <v>62015.511401810421</v>
      </c>
      <c r="R210" s="19">
        <v>81961.666666666672</v>
      </c>
      <c r="S210" s="18">
        <v>45.289347533388025</v>
      </c>
      <c r="T210" s="49">
        <v>8248063.0164407864</v>
      </c>
      <c r="U210" s="223"/>
      <c r="V210" s="104">
        <v>1</v>
      </c>
      <c r="W210" s="105">
        <v>1</v>
      </c>
      <c r="X210" s="105">
        <v>1</v>
      </c>
      <c r="Y210" s="105">
        <v>1</v>
      </c>
      <c r="Z210" s="105">
        <v>2</v>
      </c>
      <c r="AA210" s="106">
        <v>1</v>
      </c>
      <c r="AB210" s="105">
        <v>1</v>
      </c>
      <c r="AC210" s="105">
        <v>2</v>
      </c>
      <c r="AD210" s="105">
        <v>2</v>
      </c>
      <c r="AE210" s="111">
        <v>3</v>
      </c>
      <c r="AF210" s="224">
        <f t="shared" si="70"/>
        <v>207.8125</v>
      </c>
      <c r="AG210" s="221"/>
      <c r="AH210" s="229"/>
      <c r="AI210" s="226"/>
      <c r="AJ210" s="60" t="str">
        <f>IF(head!$F$48="S460","a0","a")</f>
        <v>a</v>
      </c>
      <c r="AK210" s="60">
        <f t="shared" si="71"/>
        <v>0.21</v>
      </c>
      <c r="AL210" s="20">
        <f>IF(head!F$48="S235",235,IF(head!F$48="S275",275,IF(head!F$48="S355",355,IF(head!F$48="S420",420,460))))^0.5*head!$I$40*1000/(S210*3.1416*210000^0.5)</f>
        <v>0.84640814174295476</v>
      </c>
      <c r="AM210" s="20">
        <f t="shared" si="72"/>
        <v>0.92607622608739115</v>
      </c>
      <c r="AN210" s="20">
        <f t="shared" si="73"/>
        <v>0.76813411349842153</v>
      </c>
      <c r="AO210" s="21">
        <f>IF(head!F$48="S235",235,IF(head!F$48="S275",275,IF(head!F$48="S355",355,IF(head!F$48="S420",420,460))))*AN210*J210/1000</f>
        <v>362.93993898592771</v>
      </c>
      <c r="AP210" s="45" t="str">
        <f t="shared" si="68"/>
        <v>HF CHS 139,7 x 5</v>
      </c>
    </row>
    <row r="211" spans="1:42">
      <c r="A211" s="251" t="s">
        <v>513</v>
      </c>
      <c r="B211" s="31">
        <f t="shared" ref="B211:B218" si="74">AO211</f>
        <v>394.40000804444514</v>
      </c>
      <c r="C211" s="17">
        <v>139.69999999999999</v>
      </c>
      <c r="D211" s="17"/>
      <c r="E211" s="216" t="s">
        <v>293</v>
      </c>
      <c r="F211" s="17"/>
      <c r="G211" s="17"/>
      <c r="H211" s="35">
        <v>16.609521819712896</v>
      </c>
      <c r="I211" s="18">
        <v>16.926901217541804</v>
      </c>
      <c r="J211" s="18">
        <v>2115.8626521927258</v>
      </c>
      <c r="K211" s="18">
        <v>0.43888049370649407</v>
      </c>
      <c r="L211" s="49">
        <v>4805412.3694160394</v>
      </c>
      <c r="M211" s="19">
        <v>68796.168495576814</v>
      </c>
      <c r="N211" s="19">
        <v>90762.11666666661</v>
      </c>
      <c r="O211" s="50">
        <v>47.656439753720576</v>
      </c>
      <c r="P211" s="19">
        <v>4805412.3694160394</v>
      </c>
      <c r="Q211" s="19">
        <v>68796.168495576814</v>
      </c>
      <c r="R211" s="19">
        <v>90762.11666666661</v>
      </c>
      <c r="S211" s="18">
        <v>47.656439753720576</v>
      </c>
      <c r="T211" s="49">
        <v>9610824.7388320789</v>
      </c>
      <c r="U211" s="223"/>
      <c r="V211" s="104">
        <v>1</v>
      </c>
      <c r="W211" s="105">
        <v>1</v>
      </c>
      <c r="X211" s="105">
        <v>1</v>
      </c>
      <c r="Y211" s="105">
        <v>1</v>
      </c>
      <c r="Z211" s="105">
        <v>2</v>
      </c>
      <c r="AA211" s="106">
        <v>1</v>
      </c>
      <c r="AB211" s="105">
        <v>1</v>
      </c>
      <c r="AC211" s="105">
        <v>2</v>
      </c>
      <c r="AD211" s="105">
        <v>2</v>
      </c>
      <c r="AE211" s="111">
        <v>3</v>
      </c>
      <c r="AF211" s="224">
        <f t="shared" ref="AF211:AF218" si="75">K211/J211*1000000</f>
        <v>207.4239049740163</v>
      </c>
      <c r="AG211" s="221"/>
      <c r="AH211" s="229"/>
      <c r="AI211" s="226"/>
      <c r="AJ211" s="60" t="str">
        <f>IF(head!$F$48="S460","a0","a")</f>
        <v>a</v>
      </c>
      <c r="AK211" s="60">
        <f t="shared" ref="AK211:AK218" si="76">IF(AJ211="a0",0.13,IF(AJ211="a",0.21,IF(AJ211="b",0.34,IF(AJ211="c",0.49,0.76))))</f>
        <v>0.21</v>
      </c>
      <c r="AL211" s="20">
        <f>IF(head!F$48="S235",235,IF(head!F$48="S275",275,IF(head!F$48="S355",355,IF(head!F$48="S420",420,460))))^0.5*head!$I$40*1000/(S211*3.1416*210000^0.5)</f>
        <v>0.80436710515063425</v>
      </c>
      <c r="AM211" s="20">
        <f t="shared" ref="AM211:AM218" si="77">0.5*(1+AK211*(AL211-0.2)+AL211^2)</f>
        <v>0.88696176596502241</v>
      </c>
      <c r="AN211" s="20">
        <f t="shared" ref="AN211:AN218" si="78">IF(AL211&lt;=0.2,1,1/(AM211+(AM211^2-AL211^2)^0.5))</f>
        <v>0.79319794450402603</v>
      </c>
      <c r="AO211" s="21">
        <f>IF(head!F$48="S235",235,IF(head!F$48="S275",275,IF(head!F$48="S355",355,IF(head!F$48="S420",420,460))))*AN211*J211/1000</f>
        <v>394.40000804444514</v>
      </c>
      <c r="AP211" s="45" t="str">
        <f t="shared" si="68"/>
        <v>HF CHS 139,7 x 5,6</v>
      </c>
    </row>
    <row r="212" spans="1:42">
      <c r="A212" s="251" t="s">
        <v>518</v>
      </c>
      <c r="B212" s="31">
        <f t="shared" si="74"/>
        <v>438.65524243237121</v>
      </c>
      <c r="C212" s="17">
        <v>139.69999999999999</v>
      </c>
      <c r="D212" s="17"/>
      <c r="E212" s="216" t="s">
        <v>295</v>
      </c>
      <c r="F212" s="17"/>
      <c r="G212" s="17"/>
      <c r="H212" s="35">
        <v>18.519801790247339</v>
      </c>
      <c r="I212" s="18">
        <v>18.873683353118306</v>
      </c>
      <c r="J212" s="18">
        <v>2359.2104191397884</v>
      </c>
      <c r="K212" s="18">
        <v>0.43888049370649407</v>
      </c>
      <c r="L212" s="49">
        <v>5312402.1945194239</v>
      </c>
      <c r="M212" s="19">
        <v>76054.433708223689</v>
      </c>
      <c r="N212" s="19">
        <v>100762.27466666652</v>
      </c>
      <c r="O212" s="50">
        <v>47.452831843842567</v>
      </c>
      <c r="P212" s="19">
        <v>5312402.1945194239</v>
      </c>
      <c r="Q212" s="19">
        <v>76054.433708223689</v>
      </c>
      <c r="R212" s="19">
        <v>100762.27466666652</v>
      </c>
      <c r="S212" s="18">
        <v>47.452831843842567</v>
      </c>
      <c r="T212" s="49">
        <v>10624804.389038848</v>
      </c>
      <c r="U212" s="223"/>
      <c r="V212" s="104">
        <v>1</v>
      </c>
      <c r="W212" s="105">
        <v>1</v>
      </c>
      <c r="X212" s="105">
        <v>1</v>
      </c>
      <c r="Y212" s="105">
        <v>1</v>
      </c>
      <c r="Z212" s="105">
        <v>1</v>
      </c>
      <c r="AA212" s="106">
        <v>1</v>
      </c>
      <c r="AB212" s="105">
        <v>1</v>
      </c>
      <c r="AC212" s="105">
        <v>2</v>
      </c>
      <c r="AD212" s="105">
        <v>2</v>
      </c>
      <c r="AE212" s="111">
        <v>2</v>
      </c>
      <c r="AF212" s="224">
        <f t="shared" si="75"/>
        <v>186.02855012251004</v>
      </c>
      <c r="AG212" s="221"/>
      <c r="AH212" s="229"/>
      <c r="AI212" s="226"/>
      <c r="AJ212" s="60" t="str">
        <f>IF(head!$F$48="S460","a0","a")</f>
        <v>a</v>
      </c>
      <c r="AK212" s="60">
        <f t="shared" si="76"/>
        <v>0.21</v>
      </c>
      <c r="AL212" s="20">
        <f>IF(head!F$48="S235",235,IF(head!F$48="S275",275,IF(head!F$48="S355",355,IF(head!F$48="S420",420,460))))^0.5*head!$I$40*1000/(S212*3.1416*210000^0.5)</f>
        <v>0.80781843774113804</v>
      </c>
      <c r="AM212" s="20">
        <f t="shared" si="77"/>
        <v>0.89010625014008593</v>
      </c>
      <c r="AN212" s="20">
        <f t="shared" si="78"/>
        <v>0.79120456478159784</v>
      </c>
      <c r="AO212" s="21">
        <f>IF(head!F$48="S235",235,IF(head!F$48="S275",275,IF(head!F$48="S355",355,IF(head!F$48="S420",420,460))))*AN212*J212/1000</f>
        <v>438.65524243237121</v>
      </c>
      <c r="AP212" s="45" t="str">
        <f t="shared" si="68"/>
        <v>HF CHS 152,4 x 5,6</v>
      </c>
    </row>
    <row r="213" spans="1:42">
      <c r="A213" s="251" t="s">
        <v>525</v>
      </c>
      <c r="B213" s="31">
        <f t="shared" si="74"/>
        <v>503.23089993411674</v>
      </c>
      <c r="C213" s="17">
        <v>152.4</v>
      </c>
      <c r="D213" s="17"/>
      <c r="E213" s="216" t="s">
        <v>295</v>
      </c>
      <c r="F213" s="17"/>
      <c r="G213" s="17"/>
      <c r="H213" s="35">
        <v>20.273727836005289</v>
      </c>
      <c r="I213" s="18">
        <v>20.661123909304752</v>
      </c>
      <c r="J213" s="18">
        <v>2582.6404886630939</v>
      </c>
      <c r="K213" s="18">
        <v>0.47877872040708452</v>
      </c>
      <c r="L213" s="49">
        <v>6967189.2462664312</v>
      </c>
      <c r="M213" s="19">
        <v>91432.929741029264</v>
      </c>
      <c r="N213" s="19">
        <v>120739.88266666653</v>
      </c>
      <c r="O213" s="50">
        <v>51.939387751493577</v>
      </c>
      <c r="P213" s="19">
        <v>6967189.2462664312</v>
      </c>
      <c r="Q213" s="19">
        <v>91432.929741029264</v>
      </c>
      <c r="R213" s="19">
        <v>120739.88266666653</v>
      </c>
      <c r="S213" s="18">
        <v>51.939387751493577</v>
      </c>
      <c r="T213" s="49">
        <v>13934378.492532862</v>
      </c>
      <c r="U213" s="223"/>
      <c r="V213" s="104">
        <v>1</v>
      </c>
      <c r="W213" s="105">
        <v>1</v>
      </c>
      <c r="X213" s="105">
        <v>1</v>
      </c>
      <c r="Y213" s="105">
        <v>1</v>
      </c>
      <c r="Z213" s="105">
        <v>2</v>
      </c>
      <c r="AA213" s="106">
        <v>1</v>
      </c>
      <c r="AB213" s="105">
        <v>1</v>
      </c>
      <c r="AC213" s="105">
        <v>2</v>
      </c>
      <c r="AD213" s="105">
        <v>2</v>
      </c>
      <c r="AE213" s="111">
        <v>3</v>
      </c>
      <c r="AF213" s="224">
        <f t="shared" si="75"/>
        <v>185.38341767224625</v>
      </c>
      <c r="AG213" s="221"/>
      <c r="AH213" s="229"/>
      <c r="AI213" s="226"/>
      <c r="AJ213" s="60" t="str">
        <f>IF(head!$F$48="S460","a0","a")</f>
        <v>a</v>
      </c>
      <c r="AK213" s="60">
        <f t="shared" si="76"/>
        <v>0.21</v>
      </c>
      <c r="AL213" s="20">
        <f>IF(head!F$48="S235",235,IF(head!F$48="S275",275,IF(head!F$48="S355",355,IF(head!F$48="S420",420,460))))^0.5*head!$I$40*1000/(S213*3.1416*210000^0.5)</f>
        <v>0.73803858970947367</v>
      </c>
      <c r="AM213" s="20">
        <f t="shared" si="77"/>
        <v>0.82884453186966911</v>
      </c>
      <c r="AN213" s="20">
        <f t="shared" si="78"/>
        <v>0.82915453940495232</v>
      </c>
      <c r="AO213" s="21">
        <f>IF(head!F$48="S235",235,IF(head!F$48="S275",275,IF(head!F$48="S355",355,IF(head!F$48="S420",420,460))))*AN213*J213/1000</f>
        <v>503.23089993411674</v>
      </c>
      <c r="AP213" s="45" t="str">
        <f t="shared" si="68"/>
        <v>HF CHS 159 x 5,6</v>
      </c>
    </row>
    <row r="214" spans="1:42">
      <c r="A214" s="251" t="s">
        <v>529</v>
      </c>
      <c r="B214" s="31">
        <f t="shared" si="74"/>
        <v>535.7459529402704</v>
      </c>
      <c r="C214" s="17">
        <v>159</v>
      </c>
      <c r="D214" s="17"/>
      <c r="E214" s="216" t="s">
        <v>295</v>
      </c>
      <c r="F214" s="17"/>
      <c r="G214" s="17"/>
      <c r="H214" s="35">
        <v>21.185216962147216</v>
      </c>
      <c r="I214" s="18">
        <v>21.590030025118182</v>
      </c>
      <c r="J214" s="18">
        <v>2698.7537531397729</v>
      </c>
      <c r="K214" s="18">
        <v>0.49951323192077712</v>
      </c>
      <c r="L214" s="49">
        <v>7948814.8481165282</v>
      </c>
      <c r="M214" s="19">
        <v>99985.09242913872</v>
      </c>
      <c r="N214" s="19">
        <v>131835.27466666652</v>
      </c>
      <c r="O214" s="50">
        <v>54.271217049187321</v>
      </c>
      <c r="P214" s="19">
        <v>7948814.8481165282</v>
      </c>
      <c r="Q214" s="19">
        <v>99985.09242913872</v>
      </c>
      <c r="R214" s="19">
        <v>131835.27466666652</v>
      </c>
      <c r="S214" s="18">
        <v>54.271217049187321</v>
      </c>
      <c r="T214" s="49">
        <v>15897629.696233056</v>
      </c>
      <c r="U214" s="223"/>
      <c r="V214" s="104">
        <v>1</v>
      </c>
      <c r="W214" s="105">
        <v>1</v>
      </c>
      <c r="X214" s="105">
        <v>1</v>
      </c>
      <c r="Y214" s="105">
        <v>2</v>
      </c>
      <c r="Z214" s="105">
        <v>2</v>
      </c>
      <c r="AA214" s="106">
        <v>1</v>
      </c>
      <c r="AB214" s="105">
        <v>1</v>
      </c>
      <c r="AC214" s="105">
        <v>2</v>
      </c>
      <c r="AD214" s="105">
        <v>3</v>
      </c>
      <c r="AE214" s="111">
        <v>3</v>
      </c>
      <c r="AF214" s="224">
        <f t="shared" si="75"/>
        <v>185.09033339541836</v>
      </c>
      <c r="AG214" s="221"/>
      <c r="AH214" s="229"/>
      <c r="AI214" s="226"/>
      <c r="AJ214" s="60" t="str">
        <f>IF(head!$F$48="S460","a0","a")</f>
        <v>a</v>
      </c>
      <c r="AK214" s="60">
        <f t="shared" si="76"/>
        <v>0.21</v>
      </c>
      <c r="AL214" s="20">
        <f>IF(head!F$48="S235",235,IF(head!F$48="S275",275,IF(head!F$48="S355",355,IF(head!F$48="S420",420,460))))^0.5*head!$I$40*1000/(S214*3.1416*210000^0.5)</f>
        <v>0.70632785794620112</v>
      </c>
      <c r="AM214" s="20">
        <f t="shared" si="77"/>
        <v>0.80261394653978557</v>
      </c>
      <c r="AN214" s="20">
        <f t="shared" si="78"/>
        <v>0.84474917723021903</v>
      </c>
      <c r="AO214" s="21">
        <f>IF(head!F$48="S235",235,IF(head!F$48="S275",275,IF(head!F$48="S355",355,IF(head!F$48="S420",420,460))))*AN214*J214/1000</f>
        <v>535.7459529402704</v>
      </c>
      <c r="AP214" s="45" t="str">
        <f t="shared" si="68"/>
        <v>HF CHS 168,3 x 5,6</v>
      </c>
    </row>
    <row r="215" spans="1:42">
      <c r="A215" s="251" t="s">
        <v>533</v>
      </c>
      <c r="B215" s="31">
        <f t="shared" si="74"/>
        <v>580.59244297577732</v>
      </c>
      <c r="C215" s="17">
        <v>168.3</v>
      </c>
      <c r="D215" s="17"/>
      <c r="E215" s="216" t="s">
        <v>295</v>
      </c>
      <c r="F215" s="17"/>
      <c r="G215" s="17"/>
      <c r="H215" s="35">
        <v>22.469588003529022</v>
      </c>
      <c r="I215" s="18">
        <v>22.898943188309833</v>
      </c>
      <c r="J215" s="18">
        <v>2862.3678985387292</v>
      </c>
      <c r="K215" s="18">
        <v>0.5287300435991622</v>
      </c>
      <c r="L215" s="49">
        <v>9482541.823275933</v>
      </c>
      <c r="M215" s="19">
        <v>112686.17734136581</v>
      </c>
      <c r="N215" s="19">
        <v>148297.7626666665</v>
      </c>
      <c r="O215" s="50">
        <v>57.557199810275698</v>
      </c>
      <c r="P215" s="19">
        <v>9482541.823275933</v>
      </c>
      <c r="Q215" s="19">
        <v>112686.17734136581</v>
      </c>
      <c r="R215" s="19">
        <v>148297.7626666665</v>
      </c>
      <c r="S215" s="18">
        <v>57.557199810275698</v>
      </c>
      <c r="T215" s="49">
        <v>18965083.646551866</v>
      </c>
      <c r="U215" s="223"/>
      <c r="V215" s="104">
        <v>1</v>
      </c>
      <c r="W215" s="105">
        <v>1</v>
      </c>
      <c r="X215" s="105">
        <v>1</v>
      </c>
      <c r="Y215" s="105">
        <v>2</v>
      </c>
      <c r="Z215" s="105">
        <v>2</v>
      </c>
      <c r="AA215" s="106">
        <v>1</v>
      </c>
      <c r="AB215" s="105">
        <v>1</v>
      </c>
      <c r="AC215" s="105">
        <v>2</v>
      </c>
      <c r="AD215" s="105">
        <v>3</v>
      </c>
      <c r="AE215" s="111">
        <v>3</v>
      </c>
      <c r="AF215" s="224">
        <f t="shared" si="75"/>
        <v>184.71771007112147</v>
      </c>
      <c r="AG215" s="221"/>
      <c r="AH215" s="229"/>
      <c r="AI215" s="226"/>
      <c r="AJ215" s="60" t="str">
        <f>IF(head!$F$48="S460","a0","a")</f>
        <v>a</v>
      </c>
      <c r="AK215" s="60">
        <f t="shared" si="76"/>
        <v>0.21</v>
      </c>
      <c r="AL215" s="20">
        <f>IF(head!F$48="S235",235,IF(head!F$48="S275",275,IF(head!F$48="S355",355,IF(head!F$48="S420",420,460))))^0.5*head!$I$40*1000/(S215*3.1416*210000^0.5)</f>
        <v>0.66600308237445194</v>
      </c>
      <c r="AM215" s="20">
        <f t="shared" si="77"/>
        <v>0.77071037651545304</v>
      </c>
      <c r="AN215" s="20">
        <f t="shared" si="78"/>
        <v>0.86313368088837528</v>
      </c>
      <c r="AO215" s="21">
        <f>IF(head!F$48="S235",235,IF(head!F$48="S275",275,IF(head!F$48="S355",355,IF(head!F$48="S420",420,460))))*AN215*J215/1000</f>
        <v>580.59244297577732</v>
      </c>
      <c r="AP215" s="45" t="str">
        <f t="shared" si="68"/>
        <v>HF CHS 168,3 x 6,3</v>
      </c>
    </row>
    <row r="216" spans="1:42">
      <c r="A216" s="251" t="s">
        <v>542</v>
      </c>
      <c r="B216" s="31">
        <f t="shared" si="74"/>
        <v>649.44306547658505</v>
      </c>
      <c r="C216" s="17">
        <v>168.3</v>
      </c>
      <c r="D216" s="17"/>
      <c r="E216" s="216">
        <v>6.3</v>
      </c>
      <c r="F216" s="17"/>
      <c r="G216" s="17"/>
      <c r="H216" s="35">
        <v>25.169529278691865</v>
      </c>
      <c r="I216" s="18">
        <v>25.650475698029926</v>
      </c>
      <c r="J216" s="18">
        <v>3206.309462253741</v>
      </c>
      <c r="K216" s="18">
        <v>0.5287300435991622</v>
      </c>
      <c r="L216" s="49">
        <v>10534205.493743008</v>
      </c>
      <c r="M216" s="19">
        <v>125183.66599813438</v>
      </c>
      <c r="N216" s="19">
        <v>165420.54899999988</v>
      </c>
      <c r="O216" s="50">
        <v>57.318943203796081</v>
      </c>
      <c r="P216" s="19">
        <v>10534205.493743008</v>
      </c>
      <c r="Q216" s="19">
        <v>125183.66599813438</v>
      </c>
      <c r="R216" s="19">
        <v>165420.54899999988</v>
      </c>
      <c r="S216" s="18">
        <v>57.318943203796081</v>
      </c>
      <c r="T216" s="49">
        <v>21068410.987486016</v>
      </c>
      <c r="U216" s="223"/>
      <c r="V216" s="104">
        <v>1</v>
      </c>
      <c r="W216" s="105">
        <v>1</v>
      </c>
      <c r="X216" s="105">
        <v>1</v>
      </c>
      <c r="Y216" s="105">
        <v>1</v>
      </c>
      <c r="Z216" s="105">
        <v>2</v>
      </c>
      <c r="AA216" s="106">
        <v>1</v>
      </c>
      <c r="AB216" s="105">
        <v>1</v>
      </c>
      <c r="AC216" s="105">
        <v>2</v>
      </c>
      <c r="AD216" s="105">
        <v>2</v>
      </c>
      <c r="AE216" s="111">
        <v>3</v>
      </c>
      <c r="AF216" s="224">
        <f t="shared" si="75"/>
        <v>164.90299823633168</v>
      </c>
      <c r="AG216" s="221"/>
      <c r="AH216" s="229"/>
      <c r="AI216" s="226"/>
      <c r="AJ216" s="60" t="str">
        <f>IF(head!$F$48="S460","a0","a")</f>
        <v>a</v>
      </c>
      <c r="AK216" s="60">
        <f t="shared" si="76"/>
        <v>0.21</v>
      </c>
      <c r="AL216" s="20">
        <f>IF(head!F$48="S235",235,IF(head!F$48="S275",275,IF(head!F$48="S355",355,IF(head!F$48="S420",420,460))))^0.5*head!$I$40*1000/(S216*3.1416*210000^0.5)</f>
        <v>0.66877144524791443</v>
      </c>
      <c r="AM216" s="20">
        <f t="shared" si="77"/>
        <v>0.77284862474052318</v>
      </c>
      <c r="AN216" s="20">
        <f t="shared" si="78"/>
        <v>0.86192164081497336</v>
      </c>
      <c r="AO216" s="21">
        <f>IF(head!F$48="S235",235,IF(head!F$48="S275",275,IF(head!F$48="S355",355,IF(head!F$48="S420",420,460))))*AN216*J216/1000</f>
        <v>649.44306547658505</v>
      </c>
      <c r="AP216" s="45" t="str">
        <f t="shared" si="68"/>
        <v>HF CHS 177,8 x 6,3</v>
      </c>
    </row>
    <row r="217" spans="1:42">
      <c r="A217" s="251" t="s">
        <v>548</v>
      </c>
      <c r="B217" s="31">
        <f t="shared" si="74"/>
        <v>699.98330746381839</v>
      </c>
      <c r="C217" s="17">
        <v>177.8</v>
      </c>
      <c r="D217" s="17"/>
      <c r="E217" s="216" t="s">
        <v>297</v>
      </c>
      <c r="F217" s="17"/>
      <c r="G217" s="17"/>
      <c r="H217" s="35">
        <v>26.645520193183067</v>
      </c>
      <c r="I217" s="18">
        <v>27.154670260568732</v>
      </c>
      <c r="J217" s="18">
        <v>3394.3337825710914</v>
      </c>
      <c r="K217" s="18">
        <v>0.55857517380826527</v>
      </c>
      <c r="L217" s="49">
        <v>12496214.363032106</v>
      </c>
      <c r="M217" s="19">
        <v>140564.8409789888</v>
      </c>
      <c r="N217" s="19">
        <v>185380.52400000006</v>
      </c>
      <c r="O217" s="50">
        <v>60.675303872333437</v>
      </c>
      <c r="P217" s="19">
        <v>12496214.363032106</v>
      </c>
      <c r="Q217" s="19">
        <v>140564.8409789888</v>
      </c>
      <c r="R217" s="19">
        <v>185380.52400000006</v>
      </c>
      <c r="S217" s="18">
        <v>60.675303872333437</v>
      </c>
      <c r="T217" s="49">
        <v>24992428.726064213</v>
      </c>
      <c r="U217" s="223"/>
      <c r="V217" s="104">
        <v>1</v>
      </c>
      <c r="W217" s="105">
        <v>1</v>
      </c>
      <c r="X217" s="105">
        <v>1</v>
      </c>
      <c r="Y217" s="105">
        <v>2</v>
      </c>
      <c r="Z217" s="105">
        <v>2</v>
      </c>
      <c r="AA217" s="106">
        <v>1</v>
      </c>
      <c r="AB217" s="105">
        <v>1</v>
      </c>
      <c r="AC217" s="105">
        <v>2</v>
      </c>
      <c r="AD217" s="105">
        <v>2</v>
      </c>
      <c r="AE217" s="111">
        <v>3</v>
      </c>
      <c r="AF217" s="224">
        <f t="shared" si="75"/>
        <v>164.56106252024625</v>
      </c>
      <c r="AG217" s="221"/>
      <c r="AH217" s="229"/>
      <c r="AI217" s="226"/>
      <c r="AJ217" s="60" t="str">
        <f>IF(head!$F$48="S460","a0","a")</f>
        <v>a</v>
      </c>
      <c r="AK217" s="60">
        <f t="shared" si="76"/>
        <v>0.21</v>
      </c>
      <c r="AL217" s="20">
        <f>IF(head!F$48="S235",235,IF(head!F$48="S275",275,IF(head!F$48="S355",355,IF(head!F$48="S420",420,460))))^0.5*head!$I$40*1000/(S217*3.1416*210000^0.5)</f>
        <v>0.63177718181919029</v>
      </c>
      <c r="AM217" s="20">
        <f t="shared" si="77"/>
        <v>0.74490780782471411</v>
      </c>
      <c r="AN217" s="20">
        <f t="shared" si="78"/>
        <v>0.8775366722863166</v>
      </c>
      <c r="AO217" s="21">
        <f>IF(head!F$48="S235",235,IF(head!F$48="S275",275,IF(head!F$48="S355",355,IF(head!F$48="S420",420,460))))*AN217*J217/1000</f>
        <v>699.98330746381839</v>
      </c>
      <c r="AP217" s="45" t="str">
        <f t="shared" si="68"/>
        <v>HF CHS 193,7 x 6,3</v>
      </c>
    </row>
    <row r="218" spans="1:42">
      <c r="A218" s="251" t="s">
        <v>556</v>
      </c>
      <c r="B218" s="31">
        <f t="shared" si="74"/>
        <v>782.76545356135671</v>
      </c>
      <c r="C218" s="17">
        <v>193.7</v>
      </c>
      <c r="D218" s="17"/>
      <c r="E218" s="216" t="s">
        <v>297</v>
      </c>
      <c r="F218" s="17"/>
      <c r="G218" s="17"/>
      <c r="H218" s="35">
        <v>29.115862881647249</v>
      </c>
      <c r="I218" s="18">
        <v>29.672216949449425</v>
      </c>
      <c r="J218" s="18">
        <v>3709.0271186811783</v>
      </c>
      <c r="K218" s="18">
        <v>0.60852649700034289</v>
      </c>
      <c r="L218" s="49">
        <v>16300455.562599523</v>
      </c>
      <c r="M218" s="19">
        <v>168306.20095611279</v>
      </c>
      <c r="N218" s="19">
        <v>221331.53699999987</v>
      </c>
      <c r="O218" s="50">
        <v>66.293334883681908</v>
      </c>
      <c r="P218" s="19">
        <v>16300455.562599523</v>
      </c>
      <c r="Q218" s="19">
        <v>168306.20095611279</v>
      </c>
      <c r="R218" s="19">
        <v>221331.53699999987</v>
      </c>
      <c r="S218" s="18">
        <v>66.293334883681908</v>
      </c>
      <c r="T218" s="49">
        <v>32600911.125199046</v>
      </c>
      <c r="U218" s="223"/>
      <c r="V218" s="104">
        <v>1</v>
      </c>
      <c r="W218" s="105">
        <v>1</v>
      </c>
      <c r="X218" s="105">
        <v>1</v>
      </c>
      <c r="Y218" s="105">
        <v>2</v>
      </c>
      <c r="Z218" s="105">
        <v>2</v>
      </c>
      <c r="AA218" s="106">
        <v>1</v>
      </c>
      <c r="AB218" s="105">
        <v>1</v>
      </c>
      <c r="AC218" s="105">
        <v>2</v>
      </c>
      <c r="AD218" s="105">
        <v>3</v>
      </c>
      <c r="AE218" s="111">
        <v>3</v>
      </c>
      <c r="AF218" s="224">
        <f t="shared" si="75"/>
        <v>164.06633802578318</v>
      </c>
      <c r="AG218" s="221"/>
      <c r="AH218" s="229"/>
      <c r="AI218" s="226"/>
      <c r="AJ218" s="60" t="str">
        <f>IF(head!$F$48="S460","a0","a")</f>
        <v>a</v>
      </c>
      <c r="AK218" s="60">
        <f t="shared" si="76"/>
        <v>0.21</v>
      </c>
      <c r="AL218" s="20">
        <f>IF(head!F$48="S235",235,IF(head!F$48="S275",275,IF(head!F$48="S355",355,IF(head!F$48="S420",420,460))))^0.5*head!$I$40*1000/(S218*3.1416*210000^0.5)</f>
        <v>0.57823720218247099</v>
      </c>
      <c r="AM218" s="20">
        <f t="shared" si="77"/>
        <v>0.70689403722306532</v>
      </c>
      <c r="AN218" s="20">
        <f t="shared" si="78"/>
        <v>0.89805674563245697</v>
      </c>
      <c r="AO218" s="21">
        <f>IF(head!F$48="S235",235,IF(head!F$48="S275",275,IF(head!F$48="S355",355,IF(head!F$48="S420",420,460))))*AN218*J218/1000</f>
        <v>782.76545356135671</v>
      </c>
      <c r="AP218" s="45" t="str">
        <f t="shared" si="68"/>
        <v>HF CHS 219,1 x 6,3</v>
      </c>
    </row>
    <row r="219" spans="1:42">
      <c r="A219" s="251" t="s">
        <v>565</v>
      </c>
      <c r="B219" s="31">
        <f t="shared" ref="B219:B234" si="79">AO219</f>
        <v>911.93167097817479</v>
      </c>
      <c r="C219" s="17">
        <v>219.1</v>
      </c>
      <c r="D219" s="17"/>
      <c r="E219" s="216" t="s">
        <v>297</v>
      </c>
      <c r="F219" s="17"/>
      <c r="G219" s="17"/>
      <c r="H219" s="35">
        <v>33.062196484602651</v>
      </c>
      <c r="I219" s="18">
        <v>33.693958200868941</v>
      </c>
      <c r="J219" s="18">
        <v>4211.7447751086183</v>
      </c>
      <c r="K219" s="18">
        <v>0.68832295040152358</v>
      </c>
      <c r="L219" s="49">
        <v>23861392.58337234</v>
      </c>
      <c r="M219" s="19">
        <v>217812.80313438925</v>
      </c>
      <c r="N219" s="19">
        <v>285371.54099999985</v>
      </c>
      <c r="O219" s="50">
        <v>75.26912547651925</v>
      </c>
      <c r="P219" s="19">
        <v>23861392.58337234</v>
      </c>
      <c r="Q219" s="19">
        <v>217812.80313438925</v>
      </c>
      <c r="R219" s="19">
        <v>285371.54099999985</v>
      </c>
      <c r="S219" s="18">
        <v>75.26912547651925</v>
      </c>
      <c r="T219" s="49">
        <v>47722785.166744679</v>
      </c>
      <c r="U219" s="223"/>
      <c r="V219" s="104">
        <v>1</v>
      </c>
      <c r="W219" s="105">
        <v>1</v>
      </c>
      <c r="X219" s="105">
        <v>2</v>
      </c>
      <c r="Y219" s="105">
        <v>2</v>
      </c>
      <c r="Z219" s="105">
        <v>2</v>
      </c>
      <c r="AA219" s="106">
        <v>1</v>
      </c>
      <c r="AB219" s="105">
        <v>2</v>
      </c>
      <c r="AC219" s="105">
        <v>3</v>
      </c>
      <c r="AD219" s="105">
        <v>3</v>
      </c>
      <c r="AE219" s="111">
        <v>4</v>
      </c>
      <c r="AF219" s="224">
        <f t="shared" ref="AF219:AF234" si="80">K219/J219*1000000</f>
        <v>163.42940685045951</v>
      </c>
      <c r="AG219" s="221"/>
      <c r="AH219" s="229"/>
      <c r="AI219" s="226"/>
      <c r="AJ219" s="60" t="str">
        <f>IF(head!$F$48="S460","a0","a")</f>
        <v>a</v>
      </c>
      <c r="AK219" s="60">
        <f t="shared" ref="AK219:AK234" si="81">IF(AJ219="a0",0.13,IF(AJ219="a",0.21,IF(AJ219="b",0.34,IF(AJ219="c",0.49,0.76))))</f>
        <v>0.21</v>
      </c>
      <c r="AL219" s="20">
        <f>IF(head!F$48="S235",235,IF(head!F$48="S275",275,IF(head!F$48="S355",355,IF(head!F$48="S420",420,460))))^0.5*head!$I$40*1000/(S219*3.1416*210000^0.5)</f>
        <v>0.5092828200647046</v>
      </c>
      <c r="AM219" s="20">
        <f t="shared" ref="AM219:AM234" si="82">0.5*(1+AK219*(AL219-0.2)+AL219^2)</f>
        <v>0.66215919151332314</v>
      </c>
      <c r="AN219" s="20">
        <f t="shared" ref="AN219:AN234" si="83">IF(AL219&lt;=0.2,1,1/(AM219+(AM219^2-AL219^2)^0.5))</f>
        <v>0.92136644294518277</v>
      </c>
      <c r="AO219" s="21">
        <f>IF(head!F$48="S235",235,IF(head!F$48="S275",275,IF(head!F$48="S355",355,IF(head!F$48="S420",420,460))))*AN219*J219/1000</f>
        <v>911.93167097817479</v>
      </c>
      <c r="AP219" s="45" t="str">
        <f t="shared" si="68"/>
        <v>HF CHS 244,5 x 6,3</v>
      </c>
    </row>
    <row r="220" spans="1:42">
      <c r="A220" s="251" t="s">
        <v>579</v>
      </c>
      <c r="B220" s="31">
        <f t="shared" si="79"/>
        <v>1038.8611756773171</v>
      </c>
      <c r="C220" s="17">
        <v>244.5</v>
      </c>
      <c r="D220" s="17"/>
      <c r="E220" s="216">
        <v>6.3</v>
      </c>
      <c r="F220" s="17"/>
      <c r="G220" s="17"/>
      <c r="H220" s="35">
        <v>37.008530087558057</v>
      </c>
      <c r="I220" s="18">
        <v>37.715699452288469</v>
      </c>
      <c r="J220" s="18">
        <v>4714.4624315360588</v>
      </c>
      <c r="K220" s="18">
        <v>0.76811940380270438</v>
      </c>
      <c r="L220" s="49">
        <v>33460266.548476964</v>
      </c>
      <c r="M220" s="19">
        <v>273703.61184848234</v>
      </c>
      <c r="N220" s="19">
        <v>357540.5610000001</v>
      </c>
      <c r="O220" s="50">
        <v>84.245867851189004</v>
      </c>
      <c r="P220" s="19">
        <v>33460266.548476964</v>
      </c>
      <c r="Q220" s="19">
        <v>273703.61184848234</v>
      </c>
      <c r="R220" s="19">
        <v>357540.5610000001</v>
      </c>
      <c r="S220" s="18">
        <v>84.245867851189004</v>
      </c>
      <c r="T220" s="49">
        <v>66920533.096953928</v>
      </c>
      <c r="U220" s="223"/>
      <c r="V220" s="104">
        <v>1</v>
      </c>
      <c r="W220" s="105">
        <v>1</v>
      </c>
      <c r="X220" s="105">
        <v>2</v>
      </c>
      <c r="Y220" s="105">
        <v>2</v>
      </c>
      <c r="Z220" s="105">
        <v>3</v>
      </c>
      <c r="AA220" s="106">
        <v>2</v>
      </c>
      <c r="AB220" s="105">
        <v>2</v>
      </c>
      <c r="AC220" s="105">
        <v>3</v>
      </c>
      <c r="AD220" s="105">
        <v>4</v>
      </c>
      <c r="AE220" s="111">
        <v>4</v>
      </c>
      <c r="AF220" s="224">
        <f t="shared" si="80"/>
        <v>162.92831154292111</v>
      </c>
      <c r="AG220" s="221"/>
      <c r="AH220" s="229"/>
      <c r="AI220" s="226"/>
      <c r="AJ220" s="60" t="str">
        <f>IF(head!$F$48="S460","a0","a")</f>
        <v>a</v>
      </c>
      <c r="AK220" s="60">
        <f t="shared" si="81"/>
        <v>0.21</v>
      </c>
      <c r="AL220" s="20">
        <f>IF(head!F$48="S235",235,IF(head!F$48="S275",275,IF(head!F$48="S355",355,IF(head!F$48="S420",420,460))))^0.5*head!$I$40*1000/(S220*3.1416*210000^0.5)</f>
        <v>0.45501664905627548</v>
      </c>
      <c r="AM220" s="20">
        <f t="shared" si="82"/>
        <v>0.63029682361010975</v>
      </c>
      <c r="AN220" s="20">
        <f t="shared" si="83"/>
        <v>0.93768609213536336</v>
      </c>
      <c r="AO220" s="21">
        <f>IF(head!F$48="S235",235,IF(head!F$48="S275",275,IF(head!F$48="S355",355,IF(head!F$48="S420",420,460))))*AN220*J220/1000</f>
        <v>1038.8611756773171</v>
      </c>
      <c r="AP220" s="45" t="str">
        <f t="shared" si="68"/>
        <v>HF CHS 273 x 6,3</v>
      </c>
    </row>
    <row r="221" spans="1:42">
      <c r="A221" s="251" t="s">
        <v>591</v>
      </c>
      <c r="B221" s="31">
        <f t="shared" si="79"/>
        <v>1179.7822201703286</v>
      </c>
      <c r="C221" s="17">
        <v>273</v>
      </c>
      <c r="D221" s="17"/>
      <c r="E221" s="216" t="s">
        <v>297</v>
      </c>
      <c r="F221" s="17"/>
      <c r="G221" s="17"/>
      <c r="H221" s="35">
        <v>41.436502831031703</v>
      </c>
      <c r="I221" s="18">
        <v>42.228283139904917</v>
      </c>
      <c r="J221" s="18">
        <v>5278.5353924881147</v>
      </c>
      <c r="K221" s="18">
        <v>0.85765479443001358</v>
      </c>
      <c r="L221" s="49">
        <v>46958233.545390204</v>
      </c>
      <c r="M221" s="19">
        <v>344016.36296989158</v>
      </c>
      <c r="N221" s="19">
        <v>448195.35600000061</v>
      </c>
      <c r="O221" s="50">
        <v>94.318993315238458</v>
      </c>
      <c r="P221" s="19">
        <v>46958233.545390204</v>
      </c>
      <c r="Q221" s="19">
        <v>344016.36296989158</v>
      </c>
      <c r="R221" s="19">
        <v>448195.35600000061</v>
      </c>
      <c r="S221" s="18">
        <v>94.318993315238458</v>
      </c>
      <c r="T221" s="49">
        <v>93916467.090780407</v>
      </c>
      <c r="U221" s="223"/>
      <c r="V221" s="104">
        <v>1</v>
      </c>
      <c r="W221" s="105">
        <v>2</v>
      </c>
      <c r="X221" s="105">
        <v>2</v>
      </c>
      <c r="Y221" s="105">
        <v>3</v>
      </c>
      <c r="Z221" s="105">
        <v>3</v>
      </c>
      <c r="AA221" s="106">
        <v>2</v>
      </c>
      <c r="AB221" s="105">
        <v>3</v>
      </c>
      <c r="AC221" s="105">
        <v>4</v>
      </c>
      <c r="AD221" s="105">
        <v>4</v>
      </c>
      <c r="AE221" s="111">
        <v>4</v>
      </c>
      <c r="AF221" s="224">
        <f t="shared" si="80"/>
        <v>162.47969003874491</v>
      </c>
      <c r="AG221" s="221"/>
      <c r="AH221" s="229"/>
      <c r="AI221" s="226"/>
      <c r="AJ221" s="60" t="str">
        <f>IF(head!$F$48="S460","a0","a")</f>
        <v>a</v>
      </c>
      <c r="AK221" s="60">
        <f t="shared" si="81"/>
        <v>0.21</v>
      </c>
      <c r="AL221" s="20">
        <f>IF(head!F$48="S235",235,IF(head!F$48="S275",275,IF(head!F$48="S355",355,IF(head!F$48="S420",420,460))))^0.5*head!$I$40*1000/(S221*3.1416*210000^0.5)</f>
        <v>0.40642156090837539</v>
      </c>
      <c r="AM221" s="20">
        <f t="shared" si="82"/>
        <v>0.6042635064809796</v>
      </c>
      <c r="AN221" s="20">
        <f t="shared" si="83"/>
        <v>0.95108765969622744</v>
      </c>
      <c r="AO221" s="21">
        <f>IF(head!F$48="S235",235,IF(head!F$48="S275",275,IF(head!F$48="S355",355,IF(head!F$48="S420",420,460))))*AN221*J221/1000</f>
        <v>1179.7822201703286</v>
      </c>
      <c r="AP221" s="45" t="str">
        <f t="shared" si="68"/>
        <v>HF CHS 323,9 x 6,3</v>
      </c>
    </row>
    <row r="222" spans="1:42">
      <c r="A222" s="251" t="s">
        <v>611</v>
      </c>
      <c r="B222" s="31">
        <f t="shared" si="79"/>
        <v>1429.390357152482</v>
      </c>
      <c r="C222" s="17">
        <v>323.89999999999998</v>
      </c>
      <c r="D222" s="17"/>
      <c r="E222" s="216" t="s">
        <v>297</v>
      </c>
      <c r="F222" s="17"/>
      <c r="G222" s="17"/>
      <c r="H222" s="35">
        <v>49.344706783410857</v>
      </c>
      <c r="I222" s="18">
        <v>50.287599269718072</v>
      </c>
      <c r="J222" s="18">
        <v>6285.9499087147597</v>
      </c>
      <c r="K222" s="18">
        <v>1.0175618604977339</v>
      </c>
      <c r="L222" s="49">
        <v>79288968.50199458</v>
      </c>
      <c r="M222" s="19">
        <v>489589.18494593754</v>
      </c>
      <c r="N222" s="19">
        <v>635562.83700000064</v>
      </c>
      <c r="O222" s="50">
        <v>112.31064620061626</v>
      </c>
      <c r="P222" s="19">
        <v>79288968.50199458</v>
      </c>
      <c r="Q222" s="19">
        <v>489589.18494593754</v>
      </c>
      <c r="R222" s="19">
        <v>635562.83700000064</v>
      </c>
      <c r="S222" s="18">
        <v>112.31064620061626</v>
      </c>
      <c r="T222" s="49">
        <v>158577937.00398916</v>
      </c>
      <c r="U222" s="223"/>
      <c r="V222" s="104">
        <v>2</v>
      </c>
      <c r="W222" s="105">
        <v>2</v>
      </c>
      <c r="X222" s="105">
        <v>3</v>
      </c>
      <c r="Y222" s="105">
        <v>4</v>
      </c>
      <c r="Z222" s="105">
        <v>4</v>
      </c>
      <c r="AA222" s="106">
        <v>3</v>
      </c>
      <c r="AB222" s="105">
        <v>3</v>
      </c>
      <c r="AC222" s="105">
        <v>4</v>
      </c>
      <c r="AD222" s="105">
        <v>4</v>
      </c>
      <c r="AE222" s="111">
        <v>4</v>
      </c>
      <c r="AF222" s="224">
        <f t="shared" si="80"/>
        <v>161.87877333973012</v>
      </c>
      <c r="AG222" s="221"/>
      <c r="AH222" s="229"/>
      <c r="AI222" s="226"/>
      <c r="AJ222" s="60" t="str">
        <f>IF(head!$F$48="S460","a0","a")</f>
        <v>a</v>
      </c>
      <c r="AK222" s="60">
        <f t="shared" si="81"/>
        <v>0.21</v>
      </c>
      <c r="AL222" s="20">
        <f>IF(head!F$48="S235",235,IF(head!F$48="S275",275,IF(head!F$48="S355",355,IF(head!F$48="S420",420,460))))^0.5*head!$I$40*1000/(S222*3.1416*210000^0.5)</f>
        <v>0.34131468194041509</v>
      </c>
      <c r="AM222" s="20">
        <f t="shared" si="82"/>
        <v>0.57308589765778695</v>
      </c>
      <c r="AN222" s="20">
        <f t="shared" si="83"/>
        <v>0.9676361164862215</v>
      </c>
      <c r="AO222" s="21">
        <f>IF(head!F$48="S235",235,IF(head!F$48="S275",275,IF(head!F$48="S355",355,IF(head!F$48="S420",420,460))))*AN222*J222/1000</f>
        <v>1429.390357152482</v>
      </c>
      <c r="AP222" s="45" t="str">
        <f t="shared" si="68"/>
        <v>HF CHS 323,9 x 7,1</v>
      </c>
    </row>
    <row r="223" spans="1:42">
      <c r="A223" s="251" t="s">
        <v>621</v>
      </c>
      <c r="B223" s="31">
        <f t="shared" si="79"/>
        <v>1606.5008180891957</v>
      </c>
      <c r="C223" s="17">
        <v>323.89999999999998</v>
      </c>
      <c r="D223" s="17"/>
      <c r="E223" s="216" t="s">
        <v>299</v>
      </c>
      <c r="F223" s="17"/>
      <c r="G223" s="17"/>
      <c r="H223" s="35">
        <v>55.470623962351603</v>
      </c>
      <c r="I223" s="18">
        <v>56.530572190931572</v>
      </c>
      <c r="J223" s="18">
        <v>7066.3215238664461</v>
      </c>
      <c r="K223" s="18">
        <v>1.0175618604977339</v>
      </c>
      <c r="L223" s="49">
        <v>88693508.745433539</v>
      </c>
      <c r="M223" s="19">
        <v>547659.82553524873</v>
      </c>
      <c r="N223" s="19">
        <v>712691.2076666659</v>
      </c>
      <c r="O223" s="50">
        <v>112.03383975388866</v>
      </c>
      <c r="P223" s="19">
        <v>88693508.745433539</v>
      </c>
      <c r="Q223" s="19">
        <v>547659.82553524873</v>
      </c>
      <c r="R223" s="19">
        <v>712691.2076666659</v>
      </c>
      <c r="S223" s="18">
        <v>112.03383975388866</v>
      </c>
      <c r="T223" s="49">
        <v>177387017.49086708</v>
      </c>
      <c r="U223" s="223"/>
      <c r="V223" s="104">
        <v>1</v>
      </c>
      <c r="W223" s="105">
        <v>2</v>
      </c>
      <c r="X223" s="105">
        <v>2</v>
      </c>
      <c r="Y223" s="105">
        <v>3</v>
      </c>
      <c r="Z223" s="105">
        <v>3</v>
      </c>
      <c r="AA223" s="106">
        <v>2</v>
      </c>
      <c r="AB223" s="105">
        <v>3</v>
      </c>
      <c r="AC223" s="105">
        <v>4</v>
      </c>
      <c r="AD223" s="105">
        <v>4</v>
      </c>
      <c r="AE223" s="111">
        <v>4</v>
      </c>
      <c r="AF223" s="224">
        <f t="shared" si="80"/>
        <v>144.00163607910093</v>
      </c>
      <c r="AG223" s="221"/>
      <c r="AH223" s="229"/>
      <c r="AI223" s="226"/>
      <c r="AJ223" s="60" t="str">
        <f>IF(head!$F$48="S460","a0","a")</f>
        <v>a</v>
      </c>
      <c r="AK223" s="60">
        <f t="shared" si="81"/>
        <v>0.21</v>
      </c>
      <c r="AL223" s="20">
        <f>IF(head!F$48="S235",235,IF(head!F$48="S275",275,IF(head!F$48="S355",355,IF(head!F$48="S420",420,460))))^0.5*head!$I$40*1000/(S223*3.1416*210000^0.5)</f>
        <v>0.34215798164817696</v>
      </c>
      <c r="AM223" s="20">
        <f t="shared" si="82"/>
        <v>0.57346263027583566</v>
      </c>
      <c r="AN223" s="20">
        <f t="shared" si="83"/>
        <v>0.96743032013296504</v>
      </c>
      <c r="AO223" s="21">
        <f>IF(head!F$48="S235",235,IF(head!F$48="S275",275,IF(head!F$48="S355",355,IF(head!F$48="S420",420,460))))*AN223*J223/1000</f>
        <v>1606.5008180891957</v>
      </c>
      <c r="AP223" s="45" t="str">
        <f t="shared" si="68"/>
        <v>HF CHS 323,9 x 8</v>
      </c>
    </row>
    <row r="224" spans="1:42">
      <c r="A224" s="251" t="s">
        <v>632</v>
      </c>
      <c r="B224" s="31">
        <f t="shared" si="79"/>
        <v>1804.565879923003</v>
      </c>
      <c r="C224" s="17">
        <v>323.89999999999998</v>
      </c>
      <c r="D224" s="17"/>
      <c r="E224" s="216" t="s">
        <v>301</v>
      </c>
      <c r="F224" s="17"/>
      <c r="G224" s="17"/>
      <c r="H224" s="35">
        <v>62.324548690094197</v>
      </c>
      <c r="I224" s="18">
        <v>63.515463633217017</v>
      </c>
      <c r="J224" s="18">
        <v>7939.4329541521274</v>
      </c>
      <c r="K224" s="18">
        <v>1.0175618604977339</v>
      </c>
      <c r="L224" s="49">
        <v>99100806.001313493</v>
      </c>
      <c r="M224" s="19">
        <v>611922.23526590609</v>
      </c>
      <c r="N224" s="19">
        <v>798513.14666666649</v>
      </c>
      <c r="O224" s="50">
        <v>111.72332455669229</v>
      </c>
      <c r="P224" s="19">
        <v>99100806.001313493</v>
      </c>
      <c r="Q224" s="19">
        <v>611922.23526590609</v>
      </c>
      <c r="R224" s="19">
        <v>798513.14666666649</v>
      </c>
      <c r="S224" s="18">
        <v>111.72332455669229</v>
      </c>
      <c r="T224" s="49">
        <v>198201612.00262699</v>
      </c>
      <c r="U224" s="223"/>
      <c r="V224" s="104">
        <v>1</v>
      </c>
      <c r="W224" s="105">
        <v>1</v>
      </c>
      <c r="X224" s="105">
        <v>2</v>
      </c>
      <c r="Y224" s="105">
        <v>3</v>
      </c>
      <c r="Z224" s="105">
        <v>3</v>
      </c>
      <c r="AA224" s="106">
        <v>2</v>
      </c>
      <c r="AB224" s="105">
        <v>2</v>
      </c>
      <c r="AC224" s="105">
        <v>3</v>
      </c>
      <c r="AD224" s="105">
        <v>4</v>
      </c>
      <c r="AE224" s="111">
        <v>4</v>
      </c>
      <c r="AF224" s="224">
        <f t="shared" si="80"/>
        <v>128.16555872111422</v>
      </c>
      <c r="AG224" s="221"/>
      <c r="AH224" s="229"/>
      <c r="AI224" s="226"/>
      <c r="AJ224" s="60" t="str">
        <f>IF(head!$F$48="S460","a0","a")</f>
        <v>a</v>
      </c>
      <c r="AK224" s="60">
        <f t="shared" si="81"/>
        <v>0.21</v>
      </c>
      <c r="AL224" s="20">
        <f>IF(head!F$48="S235",235,IF(head!F$48="S275",275,IF(head!F$48="S355",355,IF(head!F$48="S420",420,460))))^0.5*head!$I$40*1000/(S224*3.1416*210000^0.5)</f>
        <v>0.34310894917053958</v>
      </c>
      <c r="AM224" s="20">
        <f t="shared" si="82"/>
        <v>0.57388831516336258</v>
      </c>
      <c r="AN224" s="20">
        <f t="shared" si="83"/>
        <v>0.96719800881211226</v>
      </c>
      <c r="AO224" s="21">
        <f>IF(head!F$48="S235",235,IF(head!F$48="S275",275,IF(head!F$48="S355",355,IF(head!F$48="S420",420,460))))*AN224*J224/1000</f>
        <v>1804.565879923003</v>
      </c>
      <c r="AP224" s="45" t="str">
        <f t="shared" si="68"/>
        <v>HF CHS 355,6 x 8</v>
      </c>
    </row>
    <row r="225" spans="1:42">
      <c r="A225" s="251" t="s">
        <v>639</v>
      </c>
      <c r="B225" s="31">
        <f t="shared" si="79"/>
        <v>2001.0759040489861</v>
      </c>
      <c r="C225" s="17">
        <v>355.6</v>
      </c>
      <c r="D225" s="17"/>
      <c r="E225" s="216" t="s">
        <v>301</v>
      </c>
      <c r="F225" s="17"/>
      <c r="G225" s="17"/>
      <c r="H225" s="35">
        <v>68.578705681154574</v>
      </c>
      <c r="I225" s="18">
        <v>69.889126808819952</v>
      </c>
      <c r="J225" s="18">
        <v>8736.1408511024947</v>
      </c>
      <c r="K225" s="18">
        <v>1.1171503476165305</v>
      </c>
      <c r="L225" s="49">
        <v>132013746.35199709</v>
      </c>
      <c r="M225" s="19">
        <v>742484.5126659004</v>
      </c>
      <c r="N225" s="19">
        <v>966776.7466666674</v>
      </c>
      <c r="O225" s="50">
        <v>122.9277023294587</v>
      </c>
      <c r="P225" s="19">
        <v>132013746.35199709</v>
      </c>
      <c r="Q225" s="19">
        <v>742484.5126659004</v>
      </c>
      <c r="R225" s="19">
        <v>966776.7466666674</v>
      </c>
      <c r="S225" s="18">
        <v>122.9277023294587</v>
      </c>
      <c r="T225" s="49">
        <v>264027492.70399418</v>
      </c>
      <c r="U225" s="223"/>
      <c r="V225" s="104">
        <v>1</v>
      </c>
      <c r="W225" s="105">
        <v>2</v>
      </c>
      <c r="X225" s="105">
        <v>2</v>
      </c>
      <c r="Y225" s="105">
        <v>3</v>
      </c>
      <c r="Z225" s="105">
        <v>3</v>
      </c>
      <c r="AA225" s="106">
        <v>2</v>
      </c>
      <c r="AB225" s="105">
        <v>3</v>
      </c>
      <c r="AC225" s="105">
        <v>4</v>
      </c>
      <c r="AD225" s="105">
        <v>4</v>
      </c>
      <c r="AE225" s="111">
        <v>4</v>
      </c>
      <c r="AF225" s="224">
        <f t="shared" si="80"/>
        <v>127.87686996547761</v>
      </c>
      <c r="AG225" s="221"/>
      <c r="AH225" s="229"/>
      <c r="AI225" s="226"/>
      <c r="AJ225" s="60" t="str">
        <f>IF(head!$F$48="S460","a0","a")</f>
        <v>a</v>
      </c>
      <c r="AK225" s="60">
        <f t="shared" si="81"/>
        <v>0.21</v>
      </c>
      <c r="AL225" s="20">
        <f>IF(head!F$48="S235",235,IF(head!F$48="S275",275,IF(head!F$48="S355",355,IF(head!F$48="S420",420,460))))^0.5*head!$I$40*1000/(S225*3.1416*210000^0.5)</f>
        <v>0.31183591460734189</v>
      </c>
      <c r="AM225" s="20">
        <f t="shared" si="82"/>
        <v>0.56036358985326962</v>
      </c>
      <c r="AN225" s="20">
        <f t="shared" si="83"/>
        <v>0.97471146105660533</v>
      </c>
      <c r="AO225" s="21">
        <f>IF(head!F$48="S235",235,IF(head!F$48="S275",275,IF(head!F$48="S355",355,IF(head!F$48="S420",420,460))))*AN225*J225/1000</f>
        <v>2001.0759040489861</v>
      </c>
      <c r="AP225" s="45" t="str">
        <f t="shared" si="68"/>
        <v>HF CHS 406,4 x 8</v>
      </c>
    </row>
    <row r="226" spans="1:42">
      <c r="A226" s="251" t="s">
        <v>647</v>
      </c>
      <c r="B226" s="31">
        <f t="shared" si="79"/>
        <v>2315.223579230586</v>
      </c>
      <c r="C226" s="17">
        <v>406.4</v>
      </c>
      <c r="D226" s="17"/>
      <c r="E226" s="216" t="s">
        <v>301</v>
      </c>
      <c r="F226" s="17"/>
      <c r="G226" s="17"/>
      <c r="H226" s="35">
        <v>78.601140228342985</v>
      </c>
      <c r="I226" s="18">
        <v>80.103072844171194</v>
      </c>
      <c r="J226" s="18">
        <v>10012.884105521402</v>
      </c>
      <c r="K226" s="18">
        <v>1.2767432544188919</v>
      </c>
      <c r="L226" s="49">
        <v>198738927.8493025</v>
      </c>
      <c r="M226" s="19">
        <v>978045.90477018955</v>
      </c>
      <c r="N226" s="19">
        <v>1269951.1466666684</v>
      </c>
      <c r="O226" s="50">
        <v>140.8840658129939</v>
      </c>
      <c r="P226" s="19">
        <v>198738927.8493025</v>
      </c>
      <c r="Q226" s="19">
        <v>978045.90477018955</v>
      </c>
      <c r="R226" s="19">
        <v>1269951.1466666684</v>
      </c>
      <c r="S226" s="18">
        <v>140.8840658129939</v>
      </c>
      <c r="T226" s="49">
        <v>397477855.698605</v>
      </c>
      <c r="U226" s="223"/>
      <c r="V226" s="104">
        <v>2</v>
      </c>
      <c r="W226" s="105">
        <v>2</v>
      </c>
      <c r="X226" s="105">
        <v>3</v>
      </c>
      <c r="Y226" s="105">
        <v>4</v>
      </c>
      <c r="Z226" s="105">
        <v>4</v>
      </c>
      <c r="AA226" s="106">
        <v>3</v>
      </c>
      <c r="AB226" s="105">
        <v>3</v>
      </c>
      <c r="AC226" s="105">
        <v>4</v>
      </c>
      <c r="AD226" s="105">
        <v>4</v>
      </c>
      <c r="AE226" s="111">
        <v>4</v>
      </c>
      <c r="AF226" s="224">
        <f t="shared" si="80"/>
        <v>127.51004016064239</v>
      </c>
      <c r="AG226" s="221"/>
      <c r="AH226" s="229"/>
      <c r="AI226" s="226"/>
      <c r="AJ226" s="60" t="str">
        <f>IF(head!$F$48="S460","a0","a")</f>
        <v>a</v>
      </c>
      <c r="AK226" s="60">
        <f t="shared" si="81"/>
        <v>0.21</v>
      </c>
      <c r="AL226" s="20">
        <f>IF(head!F$48="S235",235,IF(head!F$48="S275",275,IF(head!F$48="S355",355,IF(head!F$48="S420",420,460))))^0.5*head!$I$40*1000/(S226*3.1416*210000^0.5)</f>
        <v>0.27209090158832078</v>
      </c>
      <c r="AM226" s="20">
        <f t="shared" si="82"/>
        <v>0.54458627403034632</v>
      </c>
      <c r="AN226" s="20">
        <f t="shared" si="83"/>
        <v>0.98393381237037958</v>
      </c>
      <c r="AO226" s="21">
        <f>IF(head!F$48="S235",235,IF(head!F$48="S275",275,IF(head!F$48="S355",355,IF(head!F$48="S420",420,460))))*AN226*J226/1000</f>
        <v>2315.223579230586</v>
      </c>
      <c r="AP226" s="45" t="str">
        <f t="shared" si="68"/>
        <v>HF CHS 406,4 x 8,8</v>
      </c>
    </row>
    <row r="227" spans="1:42">
      <c r="A227" s="251" t="s">
        <v>653</v>
      </c>
      <c r="B227" s="31">
        <f t="shared" si="79"/>
        <v>2541.3162759031393</v>
      </c>
      <c r="C227" s="17">
        <v>406.4</v>
      </c>
      <c r="D227" s="17"/>
      <c r="E227" s="216" t="s">
        <v>303</v>
      </c>
      <c r="F227" s="17"/>
      <c r="G227" s="17"/>
      <c r="H227" s="35">
        <v>86.287637274769324</v>
      </c>
      <c r="I227" s="18">
        <v>87.93644563033817</v>
      </c>
      <c r="J227" s="18">
        <v>10992.05570379227</v>
      </c>
      <c r="K227" s="18">
        <v>1.2767432544188919</v>
      </c>
      <c r="L227" s="49">
        <v>217317338.08625463</v>
      </c>
      <c r="M227" s="19">
        <v>1069475.0890071588</v>
      </c>
      <c r="N227" s="19">
        <v>1391381.8453333355</v>
      </c>
      <c r="O227" s="50">
        <v>140.60725443589314</v>
      </c>
      <c r="P227" s="19">
        <v>217317338.08625463</v>
      </c>
      <c r="Q227" s="19">
        <v>1069475.0890071588</v>
      </c>
      <c r="R227" s="19">
        <v>1391381.8453333355</v>
      </c>
      <c r="S227" s="18">
        <v>140.60725443589314</v>
      </c>
      <c r="T227" s="49">
        <v>434634676.17250925</v>
      </c>
      <c r="U227" s="223"/>
      <c r="V227" s="104">
        <v>1</v>
      </c>
      <c r="W227" s="105">
        <v>2</v>
      </c>
      <c r="X227" s="105">
        <v>2</v>
      </c>
      <c r="Y227" s="105">
        <v>3</v>
      </c>
      <c r="Z227" s="105">
        <v>4</v>
      </c>
      <c r="AA227" s="106">
        <v>2</v>
      </c>
      <c r="AB227" s="105">
        <v>3</v>
      </c>
      <c r="AC227" s="105">
        <v>4</v>
      </c>
      <c r="AD227" s="105">
        <v>4</v>
      </c>
      <c r="AE227" s="111">
        <v>4</v>
      </c>
      <c r="AF227" s="224">
        <f t="shared" si="80"/>
        <v>116.15145417962303</v>
      </c>
      <c r="AG227" s="221"/>
      <c r="AH227" s="229"/>
      <c r="AI227" s="226"/>
      <c r="AJ227" s="60" t="str">
        <f>IF(head!$F$48="S460","a0","a")</f>
        <v>a</v>
      </c>
      <c r="AK227" s="60">
        <f t="shared" si="81"/>
        <v>0.21</v>
      </c>
      <c r="AL227" s="20">
        <f>IF(head!F$48="S235",235,IF(head!F$48="S275",275,IF(head!F$48="S355",355,IF(head!F$48="S420",420,460))))^0.5*head!$I$40*1000/(S227*3.1416*210000^0.5)</f>
        <v>0.27262656283472958</v>
      </c>
      <c r="AM227" s="20">
        <f t="shared" si="82"/>
        <v>0.54478841047918591</v>
      </c>
      <c r="AN227" s="20">
        <f t="shared" si="83"/>
        <v>0.98381159118606942</v>
      </c>
      <c r="AO227" s="21">
        <f>IF(head!F$48="S235",235,IF(head!F$48="S275",275,IF(head!F$48="S355",355,IF(head!F$48="S420",420,460))))*AN227*J227/1000</f>
        <v>2541.3162759031393</v>
      </c>
      <c r="AP227" s="45" t="str">
        <f t="shared" si="68"/>
        <v>HF CHS 406,4 x 10</v>
      </c>
    </row>
    <row r="228" spans="1:42">
      <c r="A228" s="251" t="s">
        <v>657</v>
      </c>
      <c r="B228" s="31">
        <f t="shared" si="79"/>
        <v>2878.6055274519504</v>
      </c>
      <c r="C228" s="17">
        <v>406.4</v>
      </c>
      <c r="D228" s="17"/>
      <c r="E228" s="216">
        <v>10</v>
      </c>
      <c r="F228" s="17"/>
      <c r="G228" s="17"/>
      <c r="H228" s="35">
        <v>97.75819523881502</v>
      </c>
      <c r="I228" s="18">
        <v>99.626186230639505</v>
      </c>
      <c r="J228" s="18">
        <v>12453.27327882994</v>
      </c>
      <c r="K228" s="18">
        <v>1.2767432544188919</v>
      </c>
      <c r="L228" s="49">
        <v>244758127.41491711</v>
      </c>
      <c r="M228" s="19">
        <v>1204518.3435773482</v>
      </c>
      <c r="N228" s="19">
        <v>1571662.9333333336</v>
      </c>
      <c r="O228" s="50">
        <v>140.19315247186648</v>
      </c>
      <c r="P228" s="19">
        <v>244758127.41491711</v>
      </c>
      <c r="Q228" s="19">
        <v>1204518.3435773482</v>
      </c>
      <c r="R228" s="19">
        <v>1571662.9333333336</v>
      </c>
      <c r="S228" s="18">
        <v>140.19315247186648</v>
      </c>
      <c r="T228" s="49">
        <v>489516254.82983422</v>
      </c>
      <c r="U228" s="223"/>
      <c r="V228" s="104">
        <v>1</v>
      </c>
      <c r="W228" s="105">
        <v>1</v>
      </c>
      <c r="X228" s="105">
        <v>2</v>
      </c>
      <c r="Y228" s="105">
        <v>3</v>
      </c>
      <c r="Z228" s="105">
        <v>3</v>
      </c>
      <c r="AA228" s="106">
        <v>2</v>
      </c>
      <c r="AB228" s="105">
        <v>2</v>
      </c>
      <c r="AC228" s="105">
        <v>3</v>
      </c>
      <c r="AD228" s="105">
        <v>4</v>
      </c>
      <c r="AE228" s="111">
        <v>4</v>
      </c>
      <c r="AF228" s="224">
        <f t="shared" si="80"/>
        <v>102.52270433905146</v>
      </c>
      <c r="AG228" s="221"/>
      <c r="AH228" s="229"/>
      <c r="AI228" s="226"/>
      <c r="AJ228" s="60" t="str">
        <f>IF(head!$F$48="S460","a0","a")</f>
        <v>a</v>
      </c>
      <c r="AK228" s="60">
        <f t="shared" si="81"/>
        <v>0.21</v>
      </c>
      <c r="AL228" s="20">
        <f>IF(head!F$48="S235",235,IF(head!F$48="S275",275,IF(head!F$48="S355",355,IF(head!F$48="S420",420,460))))^0.5*head!$I$40*1000/(S228*3.1416*210000^0.5)</f>
        <v>0.27343184606807686</v>
      </c>
      <c r="AM228" s="20">
        <f t="shared" si="82"/>
        <v>0.54509283105924633</v>
      </c>
      <c r="AN228" s="20">
        <f t="shared" si="83"/>
        <v>0.98362775383908496</v>
      </c>
      <c r="AO228" s="21">
        <f>IF(head!F$48="S235",235,IF(head!F$48="S275",275,IF(head!F$48="S355",355,IF(head!F$48="S420",420,460))))*AN228*J228/1000</f>
        <v>2878.6055274519504</v>
      </c>
      <c r="AP228" s="45" t="str">
        <f t="shared" si="68"/>
        <v>HF CHS 406,4 x 12,5</v>
      </c>
    </row>
    <row r="229" spans="1:42">
      <c r="A229" s="251" t="s">
        <v>664</v>
      </c>
      <c r="B229" s="31">
        <f t="shared" si="79"/>
        <v>3574.1643334778573</v>
      </c>
      <c r="C229" s="17">
        <v>406.4</v>
      </c>
      <c r="D229" s="17"/>
      <c r="E229" s="216" t="s">
        <v>307</v>
      </c>
      <c r="F229" s="17"/>
      <c r="G229" s="17"/>
      <c r="H229" s="35">
        <v>121.42707210068504</v>
      </c>
      <c r="I229" s="18">
        <v>123.74733462490195</v>
      </c>
      <c r="J229" s="18">
        <v>15468.416828112744</v>
      </c>
      <c r="K229" s="18">
        <v>1.2767432544188919</v>
      </c>
      <c r="L229" s="49">
        <v>300306667.28705204</v>
      </c>
      <c r="M229" s="19">
        <v>1477887.1421606892</v>
      </c>
      <c r="N229" s="19">
        <v>1940116.1666666667</v>
      </c>
      <c r="O229" s="50">
        <v>139.33478567823616</v>
      </c>
      <c r="P229" s="19">
        <v>300306667.28705204</v>
      </c>
      <c r="Q229" s="19">
        <v>1477887.1421606892</v>
      </c>
      <c r="R229" s="19">
        <v>1940116.1666666667</v>
      </c>
      <c r="S229" s="18">
        <v>139.33478567823616</v>
      </c>
      <c r="T229" s="49">
        <v>600613334.57410407</v>
      </c>
      <c r="U229" s="223"/>
      <c r="V229" s="104">
        <v>1</v>
      </c>
      <c r="W229" s="105">
        <v>1</v>
      </c>
      <c r="X229" s="105">
        <v>1</v>
      </c>
      <c r="Y229" s="105">
        <v>2</v>
      </c>
      <c r="Z229" s="105">
        <v>2</v>
      </c>
      <c r="AA229" s="106">
        <v>1</v>
      </c>
      <c r="AB229" s="105">
        <v>2</v>
      </c>
      <c r="AC229" s="105">
        <v>2</v>
      </c>
      <c r="AD229" s="105">
        <v>3</v>
      </c>
      <c r="AE229" s="111">
        <v>3</v>
      </c>
      <c r="AF229" s="224">
        <f t="shared" si="80"/>
        <v>82.538715410002538</v>
      </c>
      <c r="AG229" s="221"/>
      <c r="AH229" s="229"/>
      <c r="AI229" s="226"/>
      <c r="AJ229" s="60" t="str">
        <f>IF(head!$F$48="S460","a0","a")</f>
        <v>a</v>
      </c>
      <c r="AK229" s="60">
        <f t="shared" si="81"/>
        <v>0.21</v>
      </c>
      <c r="AL229" s="20">
        <f>IF(head!F$48="S235",235,IF(head!F$48="S275",275,IF(head!F$48="S355",355,IF(head!F$48="S420",420,460))))^0.5*head!$I$40*1000/(S229*3.1416*210000^0.5)</f>
        <v>0.27511631284242483</v>
      </c>
      <c r="AM229" s="20">
        <f t="shared" si="82"/>
        <v>0.54573170564446005</v>
      </c>
      <c r="AN229" s="20">
        <f t="shared" si="83"/>
        <v>0.98324282948280506</v>
      </c>
      <c r="AO229" s="21">
        <f>IF(head!F$48="S235",235,IF(head!F$48="S275",275,IF(head!F$48="S355",355,IF(head!F$48="S420",420,460))))*AN229*J229/1000</f>
        <v>3574.1643334778573</v>
      </c>
      <c r="AP229" s="45" t="str">
        <f t="shared" si="68"/>
        <v>HF CHS 508 x 10</v>
      </c>
    </row>
    <row r="230" spans="1:42">
      <c r="A230" s="251" t="s">
        <v>666</v>
      </c>
      <c r="B230" s="31">
        <f t="shared" si="79"/>
        <v>3662.3406581302215</v>
      </c>
      <c r="C230" s="17">
        <v>508</v>
      </c>
      <c r="D230" s="17"/>
      <c r="E230" s="216">
        <v>10</v>
      </c>
      <c r="F230" s="17"/>
      <c r="G230" s="17"/>
      <c r="H230" s="35">
        <v>122.81428160678577</v>
      </c>
      <c r="I230" s="18">
        <v>125.16105131901735</v>
      </c>
      <c r="J230" s="18">
        <v>15645.131414877169</v>
      </c>
      <c r="K230" s="18">
        <v>1.5959290680236149</v>
      </c>
      <c r="L230" s="49">
        <v>485202460.56958568</v>
      </c>
      <c r="M230" s="19">
        <v>1910245.9077542743</v>
      </c>
      <c r="N230" s="19">
        <v>2480373.3333333335</v>
      </c>
      <c r="O230" s="50">
        <v>176.10508226624239</v>
      </c>
      <c r="P230" s="19">
        <v>485202460.56958568</v>
      </c>
      <c r="Q230" s="19">
        <v>1910245.9077542743</v>
      </c>
      <c r="R230" s="19">
        <v>2480373.3333333335</v>
      </c>
      <c r="S230" s="18">
        <v>176.10508226624239</v>
      </c>
      <c r="T230" s="49">
        <v>970404921.13917136</v>
      </c>
      <c r="U230" s="223"/>
      <c r="V230" s="104">
        <v>2</v>
      </c>
      <c r="W230" s="105">
        <v>2</v>
      </c>
      <c r="X230" s="105">
        <v>3</v>
      </c>
      <c r="Y230" s="105">
        <v>4</v>
      </c>
      <c r="Z230" s="105">
        <v>4</v>
      </c>
      <c r="AA230" s="106">
        <v>3</v>
      </c>
      <c r="AB230" s="105">
        <v>3</v>
      </c>
      <c r="AC230" s="105">
        <v>4</v>
      </c>
      <c r="AD230" s="105">
        <v>4</v>
      </c>
      <c r="AE230" s="111">
        <v>4</v>
      </c>
      <c r="AF230" s="224">
        <f t="shared" si="80"/>
        <v>102.00803212851406</v>
      </c>
      <c r="AG230" s="221"/>
      <c r="AH230" s="229"/>
      <c r="AI230" s="226"/>
      <c r="AJ230" s="60" t="str">
        <f>IF(head!$F$48="S460","a0","a")</f>
        <v>a</v>
      </c>
      <c r="AK230" s="60">
        <f t="shared" si="81"/>
        <v>0.21</v>
      </c>
      <c r="AL230" s="20">
        <f>IF(head!F$48="S235",235,IF(head!F$48="S275",275,IF(head!F$48="S355",355,IF(head!F$48="S420",420,460))))^0.5*head!$I$40*1000/(S230*3.1416*210000^0.5)</f>
        <v>0.21767272127065657</v>
      </c>
      <c r="AM230" s="20">
        <f t="shared" si="82"/>
        <v>0.52554634252610544</v>
      </c>
      <c r="AN230" s="20">
        <f t="shared" si="83"/>
        <v>0.99612000175655813</v>
      </c>
      <c r="AO230" s="21">
        <f>IF(head!F$48="S235",235,IF(head!F$48="S275",275,IF(head!F$48="S355",355,IF(head!F$48="S420",420,460))))*AN230*J230/1000</f>
        <v>3662.3406581302215</v>
      </c>
      <c r="AP230" s="45" t="str">
        <f t="shared" si="68"/>
        <v>HF CHS 508 x 12,5</v>
      </c>
    </row>
    <row r="231" spans="1:42">
      <c r="A231" s="251" t="s">
        <v>673</v>
      </c>
      <c r="B231" s="31">
        <f t="shared" si="79"/>
        <v>4553.8627840751315</v>
      </c>
      <c r="C231" s="17">
        <v>508</v>
      </c>
      <c r="D231" s="17"/>
      <c r="E231" s="216" t="s">
        <v>307</v>
      </c>
      <c r="F231" s="17"/>
      <c r="G231" s="17"/>
      <c r="H231" s="35">
        <v>152.74718006064847</v>
      </c>
      <c r="I231" s="18">
        <v>155.66591598537426</v>
      </c>
      <c r="J231" s="18">
        <v>19458.239498171781</v>
      </c>
      <c r="K231" s="18">
        <v>1.5959290680236149</v>
      </c>
      <c r="L231" s="49">
        <v>597554022.00907493</v>
      </c>
      <c r="M231" s="19">
        <v>2352574.8897995078</v>
      </c>
      <c r="N231" s="19">
        <v>3069654.1666666665</v>
      </c>
      <c r="O231" s="50">
        <v>175.24144058983308</v>
      </c>
      <c r="P231" s="19">
        <v>597554022.00907493</v>
      </c>
      <c r="Q231" s="19">
        <v>2352574.8897995078</v>
      </c>
      <c r="R231" s="19">
        <v>3069654.1666666665</v>
      </c>
      <c r="S231" s="18">
        <v>175.24144058983308</v>
      </c>
      <c r="T231" s="49">
        <v>1195108044.0181499</v>
      </c>
      <c r="U231" s="223"/>
      <c r="V231" s="104">
        <v>1</v>
      </c>
      <c r="W231" s="105">
        <v>1</v>
      </c>
      <c r="X231" s="105">
        <v>2</v>
      </c>
      <c r="Y231" s="105">
        <v>3</v>
      </c>
      <c r="Z231" s="105">
        <v>3</v>
      </c>
      <c r="AA231" s="106">
        <v>2</v>
      </c>
      <c r="AB231" s="105">
        <v>2</v>
      </c>
      <c r="AC231" s="105">
        <v>3</v>
      </c>
      <c r="AD231" s="105">
        <v>4</v>
      </c>
      <c r="AE231" s="111">
        <v>4</v>
      </c>
      <c r="AF231" s="224">
        <f t="shared" si="80"/>
        <v>82.018163471241166</v>
      </c>
      <c r="AG231" s="221"/>
      <c r="AH231" s="229"/>
      <c r="AI231" s="226"/>
      <c r="AJ231" s="60" t="str">
        <f>IF(head!$F$48="S460","a0","a")</f>
        <v>a</v>
      </c>
      <c r="AK231" s="60">
        <f t="shared" si="81"/>
        <v>0.21</v>
      </c>
      <c r="AL231" s="20">
        <f>IF(head!F$48="S235",235,IF(head!F$48="S275",275,IF(head!F$48="S355",355,IF(head!F$48="S420",420,460))))^0.5*head!$I$40*1000/(S231*3.1416*210000^0.5)</f>
        <v>0.21874547685446152</v>
      </c>
      <c r="AM231" s="20">
        <f t="shared" si="82"/>
        <v>0.52589306689186133</v>
      </c>
      <c r="AN231" s="20">
        <f t="shared" si="83"/>
        <v>0.99588349236442386</v>
      </c>
      <c r="AO231" s="21">
        <f>IF(head!F$48="S235",235,IF(head!F$48="S275",275,IF(head!F$48="S355",355,IF(head!F$48="S420",420,460))))*AN231*J231/1000</f>
        <v>4553.8627840751315</v>
      </c>
      <c r="AP231" s="45" t="str">
        <f t="shared" si="68"/>
        <v>HF CHS 508 x 14,2</v>
      </c>
    </row>
    <row r="232" spans="1:42">
      <c r="A232" s="251" t="s">
        <v>676</v>
      </c>
      <c r="B232" s="31">
        <f t="shared" si="79"/>
        <v>5154.6035366645729</v>
      </c>
      <c r="C232" s="17">
        <v>508</v>
      </c>
      <c r="D232" s="17"/>
      <c r="E232" s="216" t="s">
        <v>309</v>
      </c>
      <c r="F232" s="17"/>
      <c r="G232" s="17"/>
      <c r="H232" s="35">
        <v>172.92546788263385</v>
      </c>
      <c r="I232" s="18">
        <v>176.22977618612367</v>
      </c>
      <c r="J232" s="18">
        <v>22028.722023265462</v>
      </c>
      <c r="K232" s="18">
        <v>1.5959290680236149</v>
      </c>
      <c r="L232" s="49">
        <v>671986385.60693324</v>
      </c>
      <c r="M232" s="19">
        <v>2645615.6913658786</v>
      </c>
      <c r="N232" s="19">
        <v>3463460.277333329</v>
      </c>
      <c r="O232" s="50">
        <v>174.65683496502507</v>
      </c>
      <c r="P232" s="19">
        <v>671986385.60693324</v>
      </c>
      <c r="Q232" s="19">
        <v>2645615.6913658786</v>
      </c>
      <c r="R232" s="19">
        <v>3463460.277333329</v>
      </c>
      <c r="S232" s="18">
        <v>174.65683496502507</v>
      </c>
      <c r="T232" s="49">
        <v>1343972771.2138665</v>
      </c>
      <c r="U232" s="223"/>
      <c r="V232" s="104">
        <v>1</v>
      </c>
      <c r="W232" s="105">
        <v>1</v>
      </c>
      <c r="X232" s="105">
        <v>2</v>
      </c>
      <c r="Y232" s="105">
        <v>2</v>
      </c>
      <c r="Z232" s="105">
        <v>3</v>
      </c>
      <c r="AA232" s="106">
        <v>1</v>
      </c>
      <c r="AB232" s="105">
        <v>2</v>
      </c>
      <c r="AC232" s="105">
        <v>3</v>
      </c>
      <c r="AD232" s="105">
        <v>3</v>
      </c>
      <c r="AE232" s="111">
        <v>4</v>
      </c>
      <c r="AF232" s="224">
        <f t="shared" si="80"/>
        <v>72.447646592393653</v>
      </c>
      <c r="AG232" s="221"/>
      <c r="AH232" s="229"/>
      <c r="AI232" s="226"/>
      <c r="AJ232" s="60" t="str">
        <f>IF(head!$F$48="S460","a0","a")</f>
        <v>a</v>
      </c>
      <c r="AK232" s="60">
        <f t="shared" si="81"/>
        <v>0.21</v>
      </c>
      <c r="AL232" s="20">
        <f>IF(head!F$48="S235",235,IF(head!F$48="S275",275,IF(head!F$48="S355",355,IF(head!F$48="S420",420,460))))^0.5*head!$I$40*1000/(S232*3.1416*210000^0.5)</f>
        <v>0.21947765453417295</v>
      </c>
      <c r="AM232" s="20">
        <f t="shared" si="82"/>
        <v>0.52613037414599906</v>
      </c>
      <c r="AN232" s="20">
        <f t="shared" si="83"/>
        <v>0.99572199928697314</v>
      </c>
      <c r="AO232" s="21">
        <f>IF(head!F$48="S235",235,IF(head!F$48="S275",275,IF(head!F$48="S355",355,IF(head!F$48="S420",420,460))))*AN232*J232/1000</f>
        <v>5154.6035366645729</v>
      </c>
      <c r="AP232" s="45" t="str">
        <f>A233</f>
        <v>HF CHS 508 x 16</v>
      </c>
    </row>
    <row r="233" spans="1:42">
      <c r="A233" s="251" t="s">
        <v>678</v>
      </c>
      <c r="B233" s="31">
        <f t="shared" si="79"/>
        <v>5785.8355162696498</v>
      </c>
      <c r="C233" s="17">
        <v>508</v>
      </c>
      <c r="D233" s="17"/>
      <c r="E233" s="216" t="s">
        <v>311</v>
      </c>
      <c r="F233" s="17"/>
      <c r="G233" s="17"/>
      <c r="H233" s="35">
        <v>194.13534634711195</v>
      </c>
      <c r="I233" s="18">
        <v>197.84493895247078</v>
      </c>
      <c r="J233" s="18">
        <v>24730.617369058851</v>
      </c>
      <c r="K233" s="18">
        <v>1.5959290680236149</v>
      </c>
      <c r="L233" s="49">
        <v>749090400.10879266</v>
      </c>
      <c r="M233" s="19">
        <v>2949174.8035779237</v>
      </c>
      <c r="N233" s="19">
        <v>3874389.3333333335</v>
      </c>
      <c r="O233" s="50">
        <v>174.0402252354323</v>
      </c>
      <c r="P233" s="19">
        <v>749090400.10879266</v>
      </c>
      <c r="Q233" s="19">
        <v>2949174.8035779237</v>
      </c>
      <c r="R233" s="19">
        <v>3874389.3333333335</v>
      </c>
      <c r="S233" s="18">
        <v>174.0402252354323</v>
      </c>
      <c r="T233" s="49">
        <v>1498180800.2175853</v>
      </c>
      <c r="U233" s="223"/>
      <c r="V233" s="104">
        <v>1</v>
      </c>
      <c r="W233" s="105">
        <v>1</v>
      </c>
      <c r="X233" s="105">
        <v>1</v>
      </c>
      <c r="Y233" s="105">
        <v>2</v>
      </c>
      <c r="Z233" s="105">
        <v>2</v>
      </c>
      <c r="AA233" s="106">
        <v>1</v>
      </c>
      <c r="AB233" s="105">
        <v>2</v>
      </c>
      <c r="AC233" s="105">
        <v>2</v>
      </c>
      <c r="AD233" s="105">
        <v>3</v>
      </c>
      <c r="AE233" s="111">
        <v>3</v>
      </c>
      <c r="AF233" s="224">
        <f t="shared" si="80"/>
        <v>64.532520325203251</v>
      </c>
      <c r="AG233" s="221"/>
      <c r="AH233" s="229"/>
      <c r="AI233" s="226"/>
      <c r="AJ233" s="60" t="str">
        <f>IF(head!$F$48="S460","a0","a")</f>
        <v>a</v>
      </c>
      <c r="AK233" s="60">
        <f t="shared" si="81"/>
        <v>0.21</v>
      </c>
      <c r="AL233" s="20">
        <f>IF(head!F$48="S235",235,IF(head!F$48="S275",275,IF(head!F$48="S355",355,IF(head!F$48="S420",420,460))))^0.5*head!$I$40*1000/(S233*3.1416*210000^0.5)</f>
        <v>0.22025524521489576</v>
      </c>
      <c r="AM233" s="20">
        <f t="shared" si="82"/>
        <v>0.52638298726990107</v>
      </c>
      <c r="AN233" s="20">
        <f t="shared" si="83"/>
        <v>0.99555042632217927</v>
      </c>
      <c r="AO233" s="21">
        <f>IF(head!F$48="S235",235,IF(head!F$48="S275",275,IF(head!F$48="S355",355,IF(head!F$48="S420",420,460))))*AN233*J233/1000</f>
        <v>5785.8355162696498</v>
      </c>
      <c r="AP233" s="45" t="str">
        <f>A234</f>
        <v>HF CHS 508 x 20</v>
      </c>
    </row>
    <row r="234" spans="1:42">
      <c r="A234" s="251" t="s">
        <v>679</v>
      </c>
      <c r="B234" s="31">
        <f t="shared" si="79"/>
        <v>7170.7328511037749</v>
      </c>
      <c r="C234" s="17">
        <v>508</v>
      </c>
      <c r="D234" s="17"/>
      <c r="E234" s="216" t="s">
        <v>315</v>
      </c>
      <c r="F234" s="17"/>
      <c r="G234" s="17"/>
      <c r="H234" s="35">
        <v>240.69626274743558</v>
      </c>
      <c r="I234" s="18">
        <v>245.29555439229105</v>
      </c>
      <c r="J234" s="18">
        <v>30661.944299036382</v>
      </c>
      <c r="K234" s="18">
        <v>1.5959290680236149</v>
      </c>
      <c r="L234" s="49">
        <v>914277855.1086669</v>
      </c>
      <c r="M234" s="19">
        <v>3599519.1146010505</v>
      </c>
      <c r="N234" s="19">
        <v>4765546.666666667</v>
      </c>
      <c r="O234" s="50">
        <v>172.67889274604468</v>
      </c>
      <c r="P234" s="19">
        <v>914277855.1086669</v>
      </c>
      <c r="Q234" s="19">
        <v>3599519.1146010505</v>
      </c>
      <c r="R234" s="19">
        <v>4765546.666666667</v>
      </c>
      <c r="S234" s="18">
        <v>172.67889274604468</v>
      </c>
      <c r="T234" s="49">
        <v>1828555710.2173338</v>
      </c>
      <c r="U234" s="223"/>
      <c r="V234" s="104">
        <v>1</v>
      </c>
      <c r="W234" s="105">
        <v>1</v>
      </c>
      <c r="X234" s="105">
        <v>1</v>
      </c>
      <c r="Y234" s="105">
        <v>1</v>
      </c>
      <c r="Z234" s="105">
        <v>1</v>
      </c>
      <c r="AA234" s="106">
        <v>1</v>
      </c>
      <c r="AB234" s="105">
        <v>1</v>
      </c>
      <c r="AC234" s="105">
        <v>2</v>
      </c>
      <c r="AD234" s="105">
        <v>2</v>
      </c>
      <c r="AE234" s="111">
        <v>2</v>
      </c>
      <c r="AF234" s="92">
        <f t="shared" si="80"/>
        <v>52.049180327868854</v>
      </c>
      <c r="AG234" s="93"/>
      <c r="AH234" s="94"/>
      <c r="AI234" s="95"/>
      <c r="AJ234" s="60" t="str">
        <f>IF(head!$F$48="S460","a0","a")</f>
        <v>a</v>
      </c>
      <c r="AK234" s="60">
        <f t="shared" si="81"/>
        <v>0.21</v>
      </c>
      <c r="AL234" s="20">
        <f>IF(head!F$48="S235",235,IF(head!F$48="S275",275,IF(head!F$48="S355",355,IF(head!F$48="S420",420,460))))^0.5*head!$I$40*1000/(S234*3.1416*210000^0.5)</f>
        <v>0.22199165095911164</v>
      </c>
      <c r="AM234" s="20">
        <f t="shared" si="82"/>
        <v>0.52694926989848279</v>
      </c>
      <c r="AN234" s="20">
        <f t="shared" si="83"/>
        <v>0.9951670551487668</v>
      </c>
      <c r="AO234" s="21">
        <f>IF(head!F$48="S235",235,IF(head!F$48="S275",275,IF(head!F$48="S355",355,IF(head!F$48="S420",420,460))))*AN234*J234/1000</f>
        <v>7170.7328511037749</v>
      </c>
      <c r="AP234" s="45" t="s">
        <v>137</v>
      </c>
    </row>
    <row r="235" spans="1:42">
      <c r="A235" s="230" t="s">
        <v>56</v>
      </c>
      <c r="B235" s="231">
        <v>0</v>
      </c>
      <c r="C235" s="232"/>
      <c r="D235" s="232"/>
      <c r="E235" s="233"/>
      <c r="F235" s="232"/>
      <c r="G235" s="232"/>
      <c r="H235" s="234"/>
      <c r="I235" s="235"/>
      <c r="J235" s="235"/>
      <c r="K235" s="235"/>
      <c r="L235" s="236"/>
      <c r="M235" s="222"/>
      <c r="N235" s="222"/>
      <c r="O235" s="237"/>
      <c r="P235" s="222"/>
      <c r="Q235" s="222"/>
      <c r="R235" s="222"/>
      <c r="S235" s="235"/>
      <c r="T235" s="236"/>
      <c r="U235" s="238"/>
      <c r="V235" s="239" t="s">
        <v>35</v>
      </c>
      <c r="W235" s="240" t="s">
        <v>35</v>
      </c>
      <c r="X235" s="240" t="s">
        <v>35</v>
      </c>
      <c r="Y235" s="240" t="s">
        <v>35</v>
      </c>
      <c r="Z235" s="240" t="s">
        <v>35</v>
      </c>
      <c r="AA235" s="241" t="s">
        <v>35</v>
      </c>
      <c r="AB235" s="240" t="s">
        <v>35</v>
      </c>
      <c r="AC235" s="240" t="s">
        <v>35</v>
      </c>
      <c r="AD235" s="240" t="s">
        <v>35</v>
      </c>
      <c r="AE235" s="242" t="s">
        <v>35</v>
      </c>
      <c r="AF235" s="243"/>
      <c r="AG235" s="244"/>
      <c r="AH235" s="245"/>
      <c r="AI235" s="246"/>
      <c r="AJ235" s="247" t="s">
        <v>35</v>
      </c>
      <c r="AK235" s="247"/>
      <c r="AL235" s="248" t="s">
        <v>35</v>
      </c>
      <c r="AM235" s="248"/>
      <c r="AN235" s="248"/>
      <c r="AO235" s="249" t="s">
        <v>35</v>
      </c>
      <c r="AP235" s="250" t="str">
        <f t="shared" ref="AP235:AP261" si="84">A236</f>
        <v>HF SHS 40 x 2,9</v>
      </c>
    </row>
    <row r="236" spans="1:42">
      <c r="A236" s="230" t="s">
        <v>751</v>
      </c>
      <c r="B236" s="231">
        <f t="shared" ref="B236:B262" si="85">AO236</f>
        <v>13.921731379612845</v>
      </c>
      <c r="C236" s="232">
        <v>40</v>
      </c>
      <c r="D236" s="232">
        <v>40</v>
      </c>
      <c r="E236" s="233">
        <v>2.9</v>
      </c>
      <c r="F236" s="232"/>
      <c r="G236" s="232"/>
      <c r="H236" s="234">
        <v>3.3</v>
      </c>
      <c r="I236" s="235">
        <v>3.4</v>
      </c>
      <c r="J236" s="235">
        <v>421</v>
      </c>
      <c r="K236" s="235">
        <v>0.1525</v>
      </c>
      <c r="L236" s="236">
        <v>95000</v>
      </c>
      <c r="M236" s="222">
        <v>4800</v>
      </c>
      <c r="N236" s="222">
        <v>5800</v>
      </c>
      <c r="O236" s="237">
        <v>15</v>
      </c>
      <c r="P236" s="222">
        <v>95000</v>
      </c>
      <c r="Q236" s="222">
        <v>4800</v>
      </c>
      <c r="R236" s="222">
        <v>5800</v>
      </c>
      <c r="S236" s="235">
        <v>15</v>
      </c>
      <c r="T236" s="236">
        <v>157000</v>
      </c>
      <c r="U236" s="238"/>
      <c r="V236" s="239">
        <v>1</v>
      </c>
      <c r="W236" s="240">
        <v>1</v>
      </c>
      <c r="X236" s="240">
        <v>1</v>
      </c>
      <c r="Y236" s="240">
        <v>1</v>
      </c>
      <c r="Z236" s="240">
        <v>1</v>
      </c>
      <c r="AA236" s="241">
        <v>1</v>
      </c>
      <c r="AB236" s="240">
        <v>1</v>
      </c>
      <c r="AC236" s="240">
        <v>1</v>
      </c>
      <c r="AD236" s="240">
        <v>1</v>
      </c>
      <c r="AE236" s="242">
        <v>1</v>
      </c>
      <c r="AF236" s="243">
        <f>K236/J236*1000000</f>
        <v>362.23277909738715</v>
      </c>
      <c r="AG236" s="244"/>
      <c r="AH236" s="245"/>
      <c r="AI236" s="246"/>
      <c r="AJ236" s="247" t="str">
        <f>IF(head!$F$48="S460","a0","a")</f>
        <v>a</v>
      </c>
      <c r="AK236" s="247">
        <f>IF(AJ236="a0",0.13,IF(AJ236="a",0.21,IF(AJ236="b",0.34,IF(AJ236="c",0.49,0.76))))</f>
        <v>0.21</v>
      </c>
      <c r="AL236" s="248">
        <f>IF(head!F$48="S235",235,IF(head!F$48="S275",275,IF(head!F$48="S355",355,IF(head!F$48="S420",420,460))))^0.5*head!$I$40*1000/(S236*3.1416*210000^0.5)</f>
        <v>2.5555514990990553</v>
      </c>
      <c r="AM236" s="248">
        <f>0.5*(1+AK236*(AL236-0.2)+AL236^2)</f>
        <v>4.0127546396791152</v>
      </c>
      <c r="AN236" s="248">
        <f>IF(AL236&lt;=0.2,1,1/(AM236+(AM236^2-AL236^2)^0.5))</f>
        <v>0.14071593854159647</v>
      </c>
      <c r="AO236" s="249">
        <f>IF(head!F$48="S235",235,IF(head!F$48="S275",275,IF(head!F$48="S355",355,IF(head!F$48="S420",420,460))))*AN236*J236/1000</f>
        <v>13.921731379612845</v>
      </c>
      <c r="AP236" s="250" t="str">
        <f t="shared" si="84"/>
        <v>HF SHS 50 x 2,9</v>
      </c>
    </row>
    <row r="237" spans="1:42">
      <c r="A237" s="230" t="s">
        <v>754</v>
      </c>
      <c r="B237" s="231">
        <f t="shared" si="85"/>
        <v>27.947881329441117</v>
      </c>
      <c r="C237" s="232">
        <v>50</v>
      </c>
      <c r="D237" s="232">
        <v>50</v>
      </c>
      <c r="E237" s="233">
        <v>2.9</v>
      </c>
      <c r="F237" s="232"/>
      <c r="G237" s="232"/>
      <c r="H237" s="234">
        <v>4.2</v>
      </c>
      <c r="I237" s="235">
        <v>4.3</v>
      </c>
      <c r="J237" s="235">
        <v>537</v>
      </c>
      <c r="K237" s="235">
        <v>0.1925</v>
      </c>
      <c r="L237" s="236">
        <v>197000</v>
      </c>
      <c r="M237" s="222">
        <v>7900</v>
      </c>
      <c r="N237" s="222">
        <v>9400</v>
      </c>
      <c r="O237" s="237">
        <v>19.100000000000001</v>
      </c>
      <c r="P237" s="222">
        <v>197000</v>
      </c>
      <c r="Q237" s="222">
        <v>7900</v>
      </c>
      <c r="R237" s="222">
        <v>9400</v>
      </c>
      <c r="S237" s="235">
        <v>19.100000000000001</v>
      </c>
      <c r="T237" s="236">
        <v>318000</v>
      </c>
      <c r="U237" s="238"/>
      <c r="V237" s="239">
        <v>1</v>
      </c>
      <c r="W237" s="240">
        <v>1</v>
      </c>
      <c r="X237" s="240">
        <v>1</v>
      </c>
      <c r="Y237" s="240">
        <v>1</v>
      </c>
      <c r="Z237" s="240">
        <v>1</v>
      </c>
      <c r="AA237" s="241">
        <v>1</v>
      </c>
      <c r="AB237" s="240">
        <v>1</v>
      </c>
      <c r="AC237" s="240">
        <v>1</v>
      </c>
      <c r="AD237" s="240">
        <v>1</v>
      </c>
      <c r="AE237" s="242">
        <v>1</v>
      </c>
      <c r="AF237" s="243">
        <f t="shared" ref="AF237:AF252" si="86">K237/J237*1000000</f>
        <v>358.47299813780262</v>
      </c>
      <c r="AG237" s="244"/>
      <c r="AH237" s="245"/>
      <c r="AI237" s="246"/>
      <c r="AJ237" s="247" t="str">
        <f>IF(head!$F$48="S460","a0","a")</f>
        <v>a</v>
      </c>
      <c r="AK237" s="247">
        <f t="shared" ref="AK237:AK252" si="87">IF(AJ237="a0",0.13,IF(AJ237="a",0.21,IF(AJ237="b",0.34,IF(AJ237="c",0.49,0.76))))</f>
        <v>0.21</v>
      </c>
      <c r="AL237" s="248">
        <f>IF(head!F$48="S235",235,IF(head!F$48="S275",275,IF(head!F$48="S355",355,IF(head!F$48="S420",420,460))))^0.5*head!$I$40*1000/(S237*3.1416*210000^0.5)</f>
        <v>2.0069776170934985</v>
      </c>
      <c r="AM237" s="248">
        <f t="shared" ref="AM237:AM252" si="88">0.5*(1+AK237*(AL237-0.2)+AL237^2)</f>
        <v>2.7037122275519661</v>
      </c>
      <c r="AN237" s="248">
        <f t="shared" ref="AN237:AN252" si="89">IF(AL237&lt;=0.2,1,1/(AM237+(AM237^2-AL237^2)^0.5))</f>
        <v>0.22146583723159485</v>
      </c>
      <c r="AO237" s="249">
        <f>IF(head!F$48="S235",235,IF(head!F$48="S275",275,IF(head!F$48="S355",355,IF(head!F$48="S420",420,460))))*AN237*J237/1000</f>
        <v>27.947881329441117</v>
      </c>
      <c r="AP237" s="250" t="str">
        <f t="shared" si="84"/>
        <v>HF SHS 50 x 4</v>
      </c>
    </row>
    <row r="238" spans="1:42">
      <c r="A238" s="230" t="s">
        <v>755</v>
      </c>
      <c r="B238" s="231">
        <f t="shared" si="85"/>
        <v>35.626790757404009</v>
      </c>
      <c r="C238" s="232">
        <v>50</v>
      </c>
      <c r="D238" s="232">
        <v>50</v>
      </c>
      <c r="E238" s="233">
        <v>4</v>
      </c>
      <c r="F238" s="232"/>
      <c r="G238" s="232"/>
      <c r="H238" s="234">
        <v>5.6</v>
      </c>
      <c r="I238" s="235">
        <v>5.8</v>
      </c>
      <c r="J238" s="235">
        <v>719</v>
      </c>
      <c r="K238" s="235">
        <v>0.18970000000000001</v>
      </c>
      <c r="L238" s="236">
        <v>250000</v>
      </c>
      <c r="M238" s="222">
        <v>10000</v>
      </c>
      <c r="N238" s="222">
        <v>12300</v>
      </c>
      <c r="O238" s="237">
        <v>18.600000000000001</v>
      </c>
      <c r="P238" s="222">
        <v>250000</v>
      </c>
      <c r="Q238" s="222">
        <v>10000</v>
      </c>
      <c r="R238" s="222">
        <v>12300</v>
      </c>
      <c r="S238" s="235">
        <v>18.600000000000001</v>
      </c>
      <c r="T238" s="236">
        <v>415000</v>
      </c>
      <c r="U238" s="238"/>
      <c r="V238" s="239">
        <v>1</v>
      </c>
      <c r="W238" s="240">
        <v>1</v>
      </c>
      <c r="X238" s="240">
        <v>1</v>
      </c>
      <c r="Y238" s="240">
        <v>1</v>
      </c>
      <c r="Z238" s="240">
        <v>1</v>
      </c>
      <c r="AA238" s="241">
        <v>1</v>
      </c>
      <c r="AB238" s="240">
        <v>1</v>
      </c>
      <c r="AC238" s="240">
        <v>1</v>
      </c>
      <c r="AD238" s="240">
        <v>1</v>
      </c>
      <c r="AE238" s="242">
        <v>1</v>
      </c>
      <c r="AF238" s="243">
        <f t="shared" si="86"/>
        <v>263.83866481223924</v>
      </c>
      <c r="AG238" s="244"/>
      <c r="AH238" s="245"/>
      <c r="AI238" s="246"/>
      <c r="AJ238" s="247" t="str">
        <f>IF(head!$F$48="S460","a0","a")</f>
        <v>a</v>
      </c>
      <c r="AK238" s="247">
        <f t="shared" si="87"/>
        <v>0.21</v>
      </c>
      <c r="AL238" s="248">
        <f>IF(head!F$48="S235",235,IF(head!F$48="S275",275,IF(head!F$48="S355",355,IF(head!F$48="S420",420,460))))^0.5*head!$I$40*1000/(S238*3.1416*210000^0.5)</f>
        <v>2.0609286283056893</v>
      </c>
      <c r="AM238" s="248">
        <f t="shared" si="88"/>
        <v>2.8191109114570825</v>
      </c>
      <c r="AN238" s="248">
        <f t="shared" si="89"/>
        <v>0.210853080563454</v>
      </c>
      <c r="AO238" s="249">
        <f>IF(head!F$48="S235",235,IF(head!F$48="S275",275,IF(head!F$48="S355",355,IF(head!F$48="S420",420,460))))*AN238*J238/1000</f>
        <v>35.626790757404009</v>
      </c>
      <c r="AP238" s="250" t="str">
        <f t="shared" si="84"/>
        <v>HF SHS 50 x 5</v>
      </c>
    </row>
    <row r="239" spans="1:42">
      <c r="A239" s="230" t="s">
        <v>756</v>
      </c>
      <c r="B239" s="231">
        <f t="shared" si="85"/>
        <v>41.545041623602899</v>
      </c>
      <c r="C239" s="232">
        <v>50</v>
      </c>
      <c r="D239" s="232">
        <v>50</v>
      </c>
      <c r="E239" s="233">
        <v>5</v>
      </c>
      <c r="F239" s="232"/>
      <c r="G239" s="232"/>
      <c r="H239" s="234">
        <v>6.9</v>
      </c>
      <c r="I239" s="235">
        <v>7</v>
      </c>
      <c r="J239" s="235">
        <v>873</v>
      </c>
      <c r="K239" s="235">
        <v>0.18709999999999999</v>
      </c>
      <c r="L239" s="236">
        <v>289000</v>
      </c>
      <c r="M239" s="222">
        <v>11600</v>
      </c>
      <c r="N239" s="222">
        <v>14500</v>
      </c>
      <c r="O239" s="237">
        <v>18.2</v>
      </c>
      <c r="P239" s="222">
        <v>289000</v>
      </c>
      <c r="Q239" s="222">
        <v>11600</v>
      </c>
      <c r="R239" s="222">
        <v>14500</v>
      </c>
      <c r="S239" s="235">
        <v>18.2</v>
      </c>
      <c r="T239" s="236">
        <v>491000</v>
      </c>
      <c r="U239" s="238"/>
      <c r="V239" s="239">
        <v>1</v>
      </c>
      <c r="W239" s="240">
        <v>1</v>
      </c>
      <c r="X239" s="240">
        <v>1</v>
      </c>
      <c r="Y239" s="240">
        <v>1</v>
      </c>
      <c r="Z239" s="240">
        <v>1</v>
      </c>
      <c r="AA239" s="241">
        <v>1</v>
      </c>
      <c r="AB239" s="240">
        <v>1</v>
      </c>
      <c r="AC239" s="240">
        <v>1</v>
      </c>
      <c r="AD239" s="240">
        <v>1</v>
      </c>
      <c r="AE239" s="242">
        <v>1</v>
      </c>
      <c r="AF239" s="243">
        <f t="shared" si="86"/>
        <v>214.31844215349369</v>
      </c>
      <c r="AG239" s="244"/>
      <c r="AH239" s="245"/>
      <c r="AI239" s="246"/>
      <c r="AJ239" s="247" t="str">
        <f>IF(head!$F$48="S460","a0","a")</f>
        <v>a</v>
      </c>
      <c r="AK239" s="247">
        <f t="shared" si="87"/>
        <v>0.21</v>
      </c>
      <c r="AL239" s="248">
        <f>IF(head!F$48="S235",235,IF(head!F$48="S275",275,IF(head!F$48="S355",355,IF(head!F$48="S420",420,460))))^0.5*head!$I$40*1000/(S239*3.1416*210000^0.5)</f>
        <v>2.1062237629937273</v>
      </c>
      <c r="AM239" s="248">
        <f t="shared" si="88"/>
        <v>2.9182427650140697</v>
      </c>
      <c r="AN239" s="248">
        <f t="shared" si="89"/>
        <v>0.20250562561771784</v>
      </c>
      <c r="AO239" s="249">
        <f>IF(head!F$48="S235",235,IF(head!F$48="S275",275,IF(head!F$48="S355",355,IF(head!F$48="S420",420,460))))*AN239*J239/1000</f>
        <v>41.545041623602899</v>
      </c>
      <c r="AP239" s="250" t="str">
        <f t="shared" si="84"/>
        <v>HF SHS 60 x 4</v>
      </c>
    </row>
    <row r="240" spans="1:42">
      <c r="A240" s="230" t="s">
        <v>758</v>
      </c>
      <c r="B240" s="231">
        <f t="shared" si="85"/>
        <v>62.591438972425586</v>
      </c>
      <c r="C240" s="232">
        <v>60</v>
      </c>
      <c r="D240" s="232">
        <v>60</v>
      </c>
      <c r="E240" s="233">
        <v>4</v>
      </c>
      <c r="F240" s="232"/>
      <c r="G240" s="232"/>
      <c r="H240" s="234">
        <v>6.9</v>
      </c>
      <c r="I240" s="235">
        <v>7</v>
      </c>
      <c r="J240" s="235">
        <v>879</v>
      </c>
      <c r="K240" s="235">
        <v>0.22969999999999999</v>
      </c>
      <c r="L240" s="236">
        <v>454000</v>
      </c>
      <c r="M240" s="222">
        <v>15100</v>
      </c>
      <c r="N240" s="222">
        <v>18300</v>
      </c>
      <c r="O240" s="237">
        <v>22.7</v>
      </c>
      <c r="P240" s="222">
        <v>454000</v>
      </c>
      <c r="Q240" s="222">
        <v>15100</v>
      </c>
      <c r="R240" s="222">
        <v>18300</v>
      </c>
      <c r="S240" s="235">
        <v>22.7</v>
      </c>
      <c r="T240" s="236">
        <v>741000</v>
      </c>
      <c r="U240" s="238"/>
      <c r="V240" s="239">
        <v>1</v>
      </c>
      <c r="W240" s="240">
        <v>1</v>
      </c>
      <c r="X240" s="240">
        <v>1</v>
      </c>
      <c r="Y240" s="240">
        <v>1</v>
      </c>
      <c r="Z240" s="240">
        <v>1</v>
      </c>
      <c r="AA240" s="241">
        <v>1</v>
      </c>
      <c r="AB240" s="240">
        <v>1</v>
      </c>
      <c r="AC240" s="240">
        <v>1</v>
      </c>
      <c r="AD240" s="240">
        <v>1</v>
      </c>
      <c r="AE240" s="242">
        <v>1</v>
      </c>
      <c r="AF240" s="243">
        <f t="shared" si="86"/>
        <v>261.31968145620021</v>
      </c>
      <c r="AG240" s="244"/>
      <c r="AH240" s="245"/>
      <c r="AI240" s="246"/>
      <c r="AJ240" s="247" t="str">
        <f>IF(head!$F$48="S460","a0","a")</f>
        <v>a</v>
      </c>
      <c r="AK240" s="247">
        <f t="shared" si="87"/>
        <v>0.21</v>
      </c>
      <c r="AL240" s="248">
        <f>IF(head!F$48="S235",235,IF(head!F$48="S275",275,IF(head!F$48="S355",355,IF(head!F$48="S420",420,460))))^0.5*head!$I$40*1000/(S240*3.1416*210000^0.5)</f>
        <v>1.6886904179068647</v>
      </c>
      <c r="AM240" s="248">
        <f t="shared" si="88"/>
        <v>2.0821501576454513</v>
      </c>
      <c r="AN240" s="248">
        <f t="shared" si="89"/>
        <v>0.30301086327512206</v>
      </c>
      <c r="AO240" s="249">
        <f>IF(head!F$48="S235",235,IF(head!F$48="S275",275,IF(head!F$48="S355",355,IF(head!F$48="S420",420,460))))*AN240*J240/1000</f>
        <v>62.591438972425586</v>
      </c>
      <c r="AP240" s="250" t="str">
        <f t="shared" si="84"/>
        <v>HF SHS 70 x 4</v>
      </c>
    </row>
    <row r="241" spans="1:42">
      <c r="A241" s="230" t="s">
        <v>762</v>
      </c>
      <c r="B241" s="231">
        <f t="shared" si="85"/>
        <v>98.494891245641611</v>
      </c>
      <c r="C241" s="232">
        <v>70</v>
      </c>
      <c r="D241" s="232">
        <v>70</v>
      </c>
      <c r="E241" s="233">
        <v>4</v>
      </c>
      <c r="F241" s="232"/>
      <c r="G241" s="232"/>
      <c r="H241" s="234">
        <v>8.1999999999999993</v>
      </c>
      <c r="I241" s="235">
        <v>8.3000000000000007</v>
      </c>
      <c r="J241" s="235">
        <v>1039</v>
      </c>
      <c r="K241" s="235">
        <v>0.2697</v>
      </c>
      <c r="L241" s="236">
        <v>747000</v>
      </c>
      <c r="M241" s="222">
        <v>21300</v>
      </c>
      <c r="N241" s="222">
        <v>25500</v>
      </c>
      <c r="O241" s="237">
        <v>26.8</v>
      </c>
      <c r="P241" s="222">
        <v>747000</v>
      </c>
      <c r="Q241" s="222">
        <v>21300</v>
      </c>
      <c r="R241" s="222">
        <v>25500</v>
      </c>
      <c r="S241" s="235">
        <v>26.8</v>
      </c>
      <c r="T241" s="236">
        <v>1205000</v>
      </c>
      <c r="U241" s="238"/>
      <c r="V241" s="239">
        <v>1</v>
      </c>
      <c r="W241" s="240">
        <v>1</v>
      </c>
      <c r="X241" s="240">
        <v>1</v>
      </c>
      <c r="Y241" s="240">
        <v>1</v>
      </c>
      <c r="Z241" s="240">
        <v>1</v>
      </c>
      <c r="AA241" s="241">
        <v>1</v>
      </c>
      <c r="AB241" s="240">
        <v>1</v>
      </c>
      <c r="AC241" s="240">
        <v>1</v>
      </c>
      <c r="AD241" s="240">
        <v>1</v>
      </c>
      <c r="AE241" s="242">
        <v>1</v>
      </c>
      <c r="AF241" s="243">
        <f t="shared" si="86"/>
        <v>259.57651588065448</v>
      </c>
      <c r="AG241" s="244"/>
      <c r="AH241" s="245"/>
      <c r="AI241" s="246"/>
      <c r="AJ241" s="247" t="str">
        <f>IF(head!$F$48="S460","a0","a")</f>
        <v>a</v>
      </c>
      <c r="AK241" s="247">
        <f t="shared" si="87"/>
        <v>0.21</v>
      </c>
      <c r="AL241" s="248">
        <f>IF(head!F$48="S235",235,IF(head!F$48="S275",275,IF(head!F$48="S355",355,IF(head!F$48="S420",420,460))))^0.5*head!$I$40*1000/(S241*3.1416*210000^0.5)</f>
        <v>1.4303459883017102</v>
      </c>
      <c r="AM241" s="248">
        <f t="shared" si="88"/>
        <v>1.6521311518970778</v>
      </c>
      <c r="AN241" s="248">
        <f t="shared" si="89"/>
        <v>0.40339479960535546</v>
      </c>
      <c r="AO241" s="249">
        <f>IF(head!F$48="S235",235,IF(head!F$48="S275",275,IF(head!F$48="S355",355,IF(head!F$48="S420",420,460))))*AN241*J241/1000</f>
        <v>98.494891245641611</v>
      </c>
      <c r="AP241" s="250" t="str">
        <f t="shared" si="84"/>
        <v>HF SHS 80 x 4</v>
      </c>
    </row>
    <row r="242" spans="1:42">
      <c r="A242" s="230" t="s">
        <v>273</v>
      </c>
      <c r="B242" s="231">
        <f t="shared" si="85"/>
        <v>142.27740282824115</v>
      </c>
      <c r="C242" s="232">
        <v>80</v>
      </c>
      <c r="D242" s="232">
        <v>80</v>
      </c>
      <c r="E242" s="233">
        <v>4</v>
      </c>
      <c r="F242" s="232"/>
      <c r="G242" s="232"/>
      <c r="H242" s="234">
        <v>9.4</v>
      </c>
      <c r="I242" s="235">
        <v>9.6</v>
      </c>
      <c r="J242" s="235">
        <v>1199</v>
      </c>
      <c r="K242" s="235">
        <v>0.30969999999999998</v>
      </c>
      <c r="L242" s="236">
        <v>1145000</v>
      </c>
      <c r="M242" s="222">
        <v>28600</v>
      </c>
      <c r="N242" s="222">
        <v>34000</v>
      </c>
      <c r="O242" s="237">
        <v>30.9</v>
      </c>
      <c r="P242" s="222">
        <v>1145000</v>
      </c>
      <c r="Q242" s="222">
        <v>28600</v>
      </c>
      <c r="R242" s="222">
        <v>34000</v>
      </c>
      <c r="S242" s="235">
        <v>30.9</v>
      </c>
      <c r="T242" s="236">
        <v>1830000</v>
      </c>
      <c r="U242" s="238"/>
      <c r="V242" s="239">
        <v>1</v>
      </c>
      <c r="W242" s="240">
        <v>1</v>
      </c>
      <c r="X242" s="240">
        <v>1</v>
      </c>
      <c r="Y242" s="240">
        <v>1</v>
      </c>
      <c r="Z242" s="240">
        <v>1</v>
      </c>
      <c r="AA242" s="241">
        <v>1</v>
      </c>
      <c r="AB242" s="240">
        <v>1</v>
      </c>
      <c r="AC242" s="240">
        <v>1</v>
      </c>
      <c r="AD242" s="240">
        <v>1</v>
      </c>
      <c r="AE242" s="242">
        <v>1</v>
      </c>
      <c r="AF242" s="243">
        <f t="shared" si="86"/>
        <v>258.29858215179314</v>
      </c>
      <c r="AG242" s="244"/>
      <c r="AH242" s="245"/>
      <c r="AI242" s="246"/>
      <c r="AJ242" s="247" t="str">
        <f>IF(head!$F$48="S460","a0","a")</f>
        <v>a</v>
      </c>
      <c r="AK242" s="247">
        <f t="shared" si="87"/>
        <v>0.21</v>
      </c>
      <c r="AL242" s="248">
        <f>IF(head!F$48="S235",235,IF(head!F$48="S275",275,IF(head!F$48="S355",355,IF(head!F$48="S420",420,460))))^0.5*head!$I$40*1000/(S242*3.1416*210000^0.5)</f>
        <v>1.2405589801451724</v>
      </c>
      <c r="AM242" s="248">
        <f t="shared" si="88"/>
        <v>1.3787519845246583</v>
      </c>
      <c r="AN242" s="248">
        <f t="shared" si="89"/>
        <v>0.50495058942111748</v>
      </c>
      <c r="AO242" s="249">
        <f>IF(head!F$48="S235",235,IF(head!F$48="S275",275,IF(head!F$48="S355",355,IF(head!F$48="S420",420,460))))*AN242*J242/1000</f>
        <v>142.27740282824115</v>
      </c>
      <c r="AP242" s="250" t="str">
        <f t="shared" si="84"/>
        <v>HF SHS 90 x 4</v>
      </c>
    </row>
    <row r="243" spans="1:42">
      <c r="A243" s="230" t="s">
        <v>274</v>
      </c>
      <c r="B243" s="231">
        <f t="shared" si="85"/>
        <v>191.38677886023979</v>
      </c>
      <c r="C243" s="232">
        <v>90</v>
      </c>
      <c r="D243" s="232">
        <v>90</v>
      </c>
      <c r="E243" s="233">
        <v>4</v>
      </c>
      <c r="F243" s="232"/>
      <c r="G243" s="232"/>
      <c r="H243" s="234">
        <v>10.7</v>
      </c>
      <c r="I243" s="235">
        <v>10.9</v>
      </c>
      <c r="J243" s="235">
        <v>1359</v>
      </c>
      <c r="K243" s="235">
        <v>0.34970000000000001</v>
      </c>
      <c r="L243" s="236">
        <v>1663000</v>
      </c>
      <c r="M243" s="222">
        <v>37000</v>
      </c>
      <c r="N243" s="222">
        <v>43600</v>
      </c>
      <c r="O243" s="237">
        <v>35</v>
      </c>
      <c r="P243" s="222">
        <v>1663000</v>
      </c>
      <c r="Q243" s="222">
        <v>37000</v>
      </c>
      <c r="R243" s="222">
        <v>43600</v>
      </c>
      <c r="S243" s="235">
        <v>35</v>
      </c>
      <c r="T243" s="236">
        <v>2640000</v>
      </c>
      <c r="U243" s="238"/>
      <c r="V243" s="239">
        <v>1</v>
      </c>
      <c r="W243" s="240">
        <v>1</v>
      </c>
      <c r="X243" s="240">
        <v>1</v>
      </c>
      <c r="Y243" s="240">
        <v>1</v>
      </c>
      <c r="Z243" s="240">
        <v>1</v>
      </c>
      <c r="AA243" s="241">
        <v>1</v>
      </c>
      <c r="AB243" s="240">
        <v>1</v>
      </c>
      <c r="AC243" s="240">
        <v>1</v>
      </c>
      <c r="AD243" s="240">
        <v>1</v>
      </c>
      <c r="AE243" s="242">
        <v>1</v>
      </c>
      <c r="AF243" s="243">
        <f t="shared" si="86"/>
        <v>257.32155997056657</v>
      </c>
      <c r="AG243" s="244"/>
      <c r="AH243" s="245"/>
      <c r="AI243" s="246"/>
      <c r="AJ243" s="247" t="str">
        <f>IF(head!$F$48="S460","a0","a")</f>
        <v>a</v>
      </c>
      <c r="AK243" s="247">
        <f t="shared" si="87"/>
        <v>0.21</v>
      </c>
      <c r="AL243" s="248">
        <f>IF(head!F$48="S235",235,IF(head!F$48="S275",275,IF(head!F$48="S355",355,IF(head!F$48="S420",420,460))))^0.5*head!$I$40*1000/(S243*3.1416*210000^0.5)</f>
        <v>1.095236356756738</v>
      </c>
      <c r="AM243" s="248">
        <f t="shared" si="88"/>
        <v>1.1937711560403439</v>
      </c>
      <c r="AN243" s="248">
        <f t="shared" si="89"/>
        <v>0.59927286603178109</v>
      </c>
      <c r="AO243" s="249">
        <f>IF(head!F$48="S235",235,IF(head!F$48="S275",275,IF(head!F$48="S355",355,IF(head!F$48="S420",420,460))))*AN243*J243/1000</f>
        <v>191.38677886023979</v>
      </c>
      <c r="AP243" s="250" t="str">
        <f t="shared" si="84"/>
        <v>HF SHS 100 x 4</v>
      </c>
    </row>
    <row r="244" spans="1:42">
      <c r="A244" s="230" t="s">
        <v>275</v>
      </c>
      <c r="B244" s="231">
        <f t="shared" si="85"/>
        <v>242.47914971804045</v>
      </c>
      <c r="C244" s="232">
        <v>100</v>
      </c>
      <c r="D244" s="232">
        <v>100</v>
      </c>
      <c r="E244" s="233">
        <v>4</v>
      </c>
      <c r="F244" s="232"/>
      <c r="G244" s="232"/>
      <c r="H244" s="234">
        <v>11.9</v>
      </c>
      <c r="I244" s="235">
        <v>12.2</v>
      </c>
      <c r="J244" s="235">
        <v>1519</v>
      </c>
      <c r="K244" s="235">
        <v>0.38969999999999999</v>
      </c>
      <c r="L244" s="236">
        <v>2318000</v>
      </c>
      <c r="M244" s="222">
        <v>46400</v>
      </c>
      <c r="N244" s="222">
        <v>54400</v>
      </c>
      <c r="O244" s="237">
        <v>39.1</v>
      </c>
      <c r="P244" s="222">
        <v>2318000</v>
      </c>
      <c r="Q244" s="222">
        <v>46400</v>
      </c>
      <c r="R244" s="222">
        <v>54400</v>
      </c>
      <c r="S244" s="235">
        <v>39.1</v>
      </c>
      <c r="T244" s="236">
        <v>3660000</v>
      </c>
      <c r="U244" s="238"/>
      <c r="V244" s="239">
        <v>1</v>
      </c>
      <c r="W244" s="240">
        <v>1</v>
      </c>
      <c r="X244" s="240">
        <v>1</v>
      </c>
      <c r="Y244" s="240">
        <v>1</v>
      </c>
      <c r="Z244" s="240">
        <v>1</v>
      </c>
      <c r="AA244" s="241">
        <v>1</v>
      </c>
      <c r="AB244" s="240">
        <v>1</v>
      </c>
      <c r="AC244" s="240">
        <v>1</v>
      </c>
      <c r="AD244" s="240">
        <v>2</v>
      </c>
      <c r="AE244" s="242">
        <v>2</v>
      </c>
      <c r="AF244" s="243">
        <f t="shared" si="86"/>
        <v>256.55036208031601</v>
      </c>
      <c r="AG244" s="244"/>
      <c r="AH244" s="245"/>
      <c r="AI244" s="246"/>
      <c r="AJ244" s="247" t="str">
        <f>IF(head!$F$48="S460","a0","a")</f>
        <v>a</v>
      </c>
      <c r="AK244" s="247">
        <f t="shared" si="87"/>
        <v>0.21</v>
      </c>
      <c r="AL244" s="248">
        <f>IF(head!F$48="S235",235,IF(head!F$48="S275",275,IF(head!F$48="S355",355,IF(head!F$48="S420",420,460))))^0.5*head!$I$40*1000/(S244*3.1416*210000^0.5)</f>
        <v>0.98039060067738693</v>
      </c>
      <c r="AM244" s="248">
        <f t="shared" si="88"/>
        <v>1.0625238780194093</v>
      </c>
      <c r="AN244" s="248">
        <f t="shared" si="89"/>
        <v>0.67927990060101262</v>
      </c>
      <c r="AO244" s="249">
        <f>IF(head!F$48="S235",235,IF(head!F$48="S275",275,IF(head!F$48="S355",355,IF(head!F$48="S420",420,460))))*AN244*J244/1000</f>
        <v>242.47914971804045</v>
      </c>
      <c r="AP244" s="250" t="str">
        <f t="shared" si="84"/>
        <v>HF SHS 100 x 5</v>
      </c>
    </row>
    <row r="245" spans="1:42">
      <c r="A245" s="230" t="s">
        <v>276</v>
      </c>
      <c r="B245" s="231">
        <f t="shared" si="85"/>
        <v>295.09314710014576</v>
      </c>
      <c r="C245" s="232">
        <v>100</v>
      </c>
      <c r="D245" s="232">
        <v>100</v>
      </c>
      <c r="E245" s="233">
        <v>5</v>
      </c>
      <c r="F245" s="232"/>
      <c r="G245" s="232"/>
      <c r="H245" s="234">
        <v>14.7</v>
      </c>
      <c r="I245" s="235">
        <v>15</v>
      </c>
      <c r="J245" s="235">
        <v>1873</v>
      </c>
      <c r="K245" s="235">
        <v>0.3871</v>
      </c>
      <c r="L245" s="236">
        <v>2794000</v>
      </c>
      <c r="M245" s="222">
        <v>55900</v>
      </c>
      <c r="N245" s="222">
        <v>66400</v>
      </c>
      <c r="O245" s="237">
        <v>38.6</v>
      </c>
      <c r="P245" s="222">
        <v>2794000</v>
      </c>
      <c r="Q245" s="222">
        <v>55900</v>
      </c>
      <c r="R245" s="222">
        <v>66400</v>
      </c>
      <c r="S245" s="235">
        <v>38.6</v>
      </c>
      <c r="T245" s="236">
        <v>4468000</v>
      </c>
      <c r="U245" s="238"/>
      <c r="V245" s="239">
        <v>1</v>
      </c>
      <c r="W245" s="240">
        <v>1</v>
      </c>
      <c r="X245" s="240">
        <v>1</v>
      </c>
      <c r="Y245" s="240">
        <v>1</v>
      </c>
      <c r="Z245" s="240">
        <v>1</v>
      </c>
      <c r="AA245" s="241">
        <v>1</v>
      </c>
      <c r="AB245" s="240">
        <v>1</v>
      </c>
      <c r="AC245" s="240">
        <v>1</v>
      </c>
      <c r="AD245" s="240">
        <v>1</v>
      </c>
      <c r="AE245" s="242">
        <v>1</v>
      </c>
      <c r="AF245" s="243">
        <f t="shared" si="86"/>
        <v>206.67378537106248</v>
      </c>
      <c r="AG245" s="244"/>
      <c r="AH245" s="245"/>
      <c r="AI245" s="246"/>
      <c r="AJ245" s="247" t="str">
        <f>IF(head!$F$48="S460","a0","a")</f>
        <v>a</v>
      </c>
      <c r="AK245" s="247">
        <f t="shared" si="87"/>
        <v>0.21</v>
      </c>
      <c r="AL245" s="248">
        <f>IF(head!F$48="S235",235,IF(head!F$48="S275",275,IF(head!F$48="S355",355,IF(head!F$48="S420",420,460))))^0.5*head!$I$40*1000/(S245*3.1416*210000^0.5)</f>
        <v>0.9930899607897884</v>
      </c>
      <c r="AM245" s="248">
        <f t="shared" si="88"/>
        <v>1.0763882809936596</v>
      </c>
      <c r="AN245" s="248">
        <f t="shared" si="89"/>
        <v>0.6704300691805064</v>
      </c>
      <c r="AO245" s="249">
        <f>IF(head!F$48="S235",235,IF(head!F$48="S275",275,IF(head!F$48="S355",355,IF(head!F$48="S420",420,460))))*AN245*J245/1000</f>
        <v>295.09314710014576</v>
      </c>
      <c r="AP245" s="250" t="str">
        <f t="shared" si="84"/>
        <v>HF SHS 120 x 5</v>
      </c>
    </row>
    <row r="246" spans="1:42">
      <c r="A246" s="230" t="s">
        <v>277</v>
      </c>
      <c r="B246" s="231">
        <f t="shared" si="85"/>
        <v>419.10579829610708</v>
      </c>
      <c r="C246" s="232">
        <v>120</v>
      </c>
      <c r="D246" s="232">
        <v>120</v>
      </c>
      <c r="E246" s="233">
        <v>5</v>
      </c>
      <c r="F246" s="232"/>
      <c r="G246" s="232"/>
      <c r="H246" s="234">
        <v>17.8</v>
      </c>
      <c r="I246" s="235">
        <v>18.2</v>
      </c>
      <c r="J246" s="235">
        <v>2273</v>
      </c>
      <c r="K246" s="235">
        <v>0.46710000000000002</v>
      </c>
      <c r="L246" s="236">
        <v>4977000</v>
      </c>
      <c r="M246" s="222">
        <v>83000</v>
      </c>
      <c r="N246" s="222">
        <v>97600</v>
      </c>
      <c r="O246" s="237">
        <v>46.8</v>
      </c>
      <c r="P246" s="222">
        <v>4977000</v>
      </c>
      <c r="Q246" s="222">
        <v>83000</v>
      </c>
      <c r="R246" s="222">
        <v>97600</v>
      </c>
      <c r="S246" s="235">
        <v>46.8</v>
      </c>
      <c r="T246" s="236">
        <v>7874000</v>
      </c>
      <c r="U246" s="238"/>
      <c r="V246" s="239">
        <v>1</v>
      </c>
      <c r="W246" s="240">
        <v>1</v>
      </c>
      <c r="X246" s="240">
        <v>1</v>
      </c>
      <c r="Y246" s="240">
        <v>1</v>
      </c>
      <c r="Z246" s="240">
        <v>1</v>
      </c>
      <c r="AA246" s="241">
        <v>1</v>
      </c>
      <c r="AB246" s="240">
        <v>1</v>
      </c>
      <c r="AC246" s="240">
        <v>1</v>
      </c>
      <c r="AD246" s="240">
        <v>1</v>
      </c>
      <c r="AE246" s="242">
        <v>1</v>
      </c>
      <c r="AF246" s="243">
        <f t="shared" si="86"/>
        <v>205.49934007919049</v>
      </c>
      <c r="AG246" s="244"/>
      <c r="AH246" s="245"/>
      <c r="AI246" s="246"/>
      <c r="AJ246" s="247" t="str">
        <f>IF(head!$F$48="S460","a0","a")</f>
        <v>a</v>
      </c>
      <c r="AK246" s="247">
        <f t="shared" si="87"/>
        <v>0.21</v>
      </c>
      <c r="AL246" s="248">
        <f>IF(head!F$48="S235",235,IF(head!F$48="S275",275,IF(head!F$48="S355",355,IF(head!F$48="S420",420,460))))^0.5*head!$I$40*1000/(S246*3.1416*210000^0.5)</f>
        <v>0.81908701894200509</v>
      </c>
      <c r="AM246" s="248">
        <f t="shared" si="88"/>
        <v>0.90045590928856079</v>
      </c>
      <c r="AN246" s="248">
        <f t="shared" si="89"/>
        <v>0.78461457497562892</v>
      </c>
      <c r="AO246" s="249">
        <f>IF(head!F$48="S235",235,IF(head!F$48="S275",275,IF(head!F$48="S355",355,IF(head!F$48="S420",420,460))))*AN246*J246/1000</f>
        <v>419.10579829610708</v>
      </c>
      <c r="AP246" s="250" t="str">
        <f t="shared" si="84"/>
        <v>HF SHS 140 x 5</v>
      </c>
    </row>
    <row r="247" spans="1:42">
      <c r="A247" s="230" t="s">
        <v>788</v>
      </c>
      <c r="B247" s="231">
        <f t="shared" si="85"/>
        <v>533.40280230809969</v>
      </c>
      <c r="C247" s="232">
        <v>140</v>
      </c>
      <c r="D247" s="232">
        <v>140</v>
      </c>
      <c r="E247" s="233">
        <v>5</v>
      </c>
      <c r="F247" s="232"/>
      <c r="G247" s="232"/>
      <c r="H247" s="234">
        <v>21</v>
      </c>
      <c r="I247" s="235">
        <v>21.4</v>
      </c>
      <c r="J247" s="235">
        <v>2673</v>
      </c>
      <c r="K247" s="235">
        <v>0.54710000000000003</v>
      </c>
      <c r="L247" s="236">
        <v>8075000</v>
      </c>
      <c r="M247" s="222">
        <v>115400</v>
      </c>
      <c r="N247" s="222">
        <v>134800</v>
      </c>
      <c r="O247" s="237">
        <v>55</v>
      </c>
      <c r="P247" s="222">
        <v>8075000</v>
      </c>
      <c r="Q247" s="222">
        <v>115400</v>
      </c>
      <c r="R247" s="222">
        <v>134800</v>
      </c>
      <c r="S247" s="235">
        <v>55</v>
      </c>
      <c r="T247" s="236">
        <v>12679000</v>
      </c>
      <c r="U247" s="238"/>
      <c r="V247" s="239">
        <v>1</v>
      </c>
      <c r="W247" s="240">
        <v>1</v>
      </c>
      <c r="X247" s="240">
        <v>1</v>
      </c>
      <c r="Y247" s="240">
        <v>1</v>
      </c>
      <c r="Z247" s="240">
        <v>2</v>
      </c>
      <c r="AA247" s="241">
        <v>1</v>
      </c>
      <c r="AB247" s="240">
        <v>1</v>
      </c>
      <c r="AC247" s="240">
        <v>2</v>
      </c>
      <c r="AD247" s="240">
        <v>2</v>
      </c>
      <c r="AE247" s="242">
        <v>3</v>
      </c>
      <c r="AF247" s="243">
        <f t="shared" si="86"/>
        <v>204.67639356528247</v>
      </c>
      <c r="AG247" s="244"/>
      <c r="AH247" s="245"/>
      <c r="AI247" s="246"/>
      <c r="AJ247" s="247" t="str">
        <f>IF(head!$F$48="S460","a0","a")</f>
        <v>a</v>
      </c>
      <c r="AK247" s="247">
        <f t="shared" si="87"/>
        <v>0.21</v>
      </c>
      <c r="AL247" s="248">
        <f>IF(head!F$48="S235",235,IF(head!F$48="S275",275,IF(head!F$48="S355",355,IF(head!F$48="S420",420,460))))^0.5*head!$I$40*1000/(S247*3.1416*210000^0.5)</f>
        <v>0.69696859066337868</v>
      </c>
      <c r="AM247" s="248">
        <f t="shared" si="88"/>
        <v>0.79506431020530299</v>
      </c>
      <c r="AN247" s="248">
        <f t="shared" si="89"/>
        <v>0.84915793443990684</v>
      </c>
      <c r="AO247" s="249">
        <f>IF(head!F$48="S235",235,IF(head!F$48="S275",275,IF(head!F$48="S355",355,IF(head!F$48="S420",420,460))))*AN247*J247/1000</f>
        <v>533.40280230809969</v>
      </c>
      <c r="AP247" s="250" t="str">
        <f t="shared" si="84"/>
        <v>HF SHS 140 x 6,3</v>
      </c>
    </row>
    <row r="248" spans="1:42">
      <c r="A248" s="230" t="s">
        <v>789</v>
      </c>
      <c r="B248" s="231">
        <f t="shared" si="85"/>
        <v>661.08375919520006</v>
      </c>
      <c r="C248" s="232">
        <v>140</v>
      </c>
      <c r="D248" s="232">
        <v>140</v>
      </c>
      <c r="E248" s="233">
        <v>6.3</v>
      </c>
      <c r="F248" s="232"/>
      <c r="G248" s="232"/>
      <c r="H248" s="234">
        <v>26.1</v>
      </c>
      <c r="I248" s="235">
        <v>26.6</v>
      </c>
      <c r="J248" s="235">
        <v>3327</v>
      </c>
      <c r="K248" s="235">
        <v>0.54379999999999995</v>
      </c>
      <c r="L248" s="236">
        <v>9839000</v>
      </c>
      <c r="M248" s="222">
        <v>140600</v>
      </c>
      <c r="N248" s="222">
        <v>166000</v>
      </c>
      <c r="O248" s="237">
        <v>54.4</v>
      </c>
      <c r="P248" s="222">
        <v>9839000</v>
      </c>
      <c r="Q248" s="222">
        <v>140600</v>
      </c>
      <c r="R248" s="222">
        <v>166000</v>
      </c>
      <c r="S248" s="235">
        <v>54.4</v>
      </c>
      <c r="T248" s="236">
        <v>15632000</v>
      </c>
      <c r="U248" s="238"/>
      <c r="V248" s="239">
        <v>1</v>
      </c>
      <c r="W248" s="240">
        <v>1</v>
      </c>
      <c r="X248" s="240">
        <v>1</v>
      </c>
      <c r="Y248" s="240">
        <v>1</v>
      </c>
      <c r="Z248" s="240">
        <v>1</v>
      </c>
      <c r="AA248" s="241">
        <v>1</v>
      </c>
      <c r="AB248" s="240">
        <v>1</v>
      </c>
      <c r="AC248" s="240">
        <v>1</v>
      </c>
      <c r="AD248" s="240">
        <v>1</v>
      </c>
      <c r="AE248" s="242">
        <v>1</v>
      </c>
      <c r="AF248" s="243">
        <f t="shared" si="86"/>
        <v>163.45055605650737</v>
      </c>
      <c r="AG248" s="244"/>
      <c r="AH248" s="245"/>
      <c r="AI248" s="246"/>
      <c r="AJ248" s="247" t="str">
        <f>IF(head!$F$48="S460","a0","a")</f>
        <v>a</v>
      </c>
      <c r="AK248" s="247">
        <f t="shared" si="87"/>
        <v>0.21</v>
      </c>
      <c r="AL248" s="248">
        <f>IF(head!F$48="S235",235,IF(head!F$48="S275",275,IF(head!F$48="S355",355,IF(head!F$48="S420",420,460))))^0.5*head!$I$40*1000/(S248*3.1416*210000^0.5)</f>
        <v>0.70465574423687172</v>
      </c>
      <c r="AM248" s="248">
        <f t="shared" si="88"/>
        <v>0.80125871208788135</v>
      </c>
      <c r="AN248" s="248">
        <f t="shared" si="89"/>
        <v>0.84554324603367681</v>
      </c>
      <c r="AO248" s="249">
        <f>IF(head!F$48="S235",235,IF(head!F$48="S275",275,IF(head!F$48="S355",355,IF(head!F$48="S420",420,460))))*AN248*J248/1000</f>
        <v>661.08375919520006</v>
      </c>
      <c r="AP248" s="250" t="str">
        <f t="shared" si="84"/>
        <v>HF SHS 150 x 6,3</v>
      </c>
    </row>
    <row r="249" spans="1:42">
      <c r="A249" s="230" t="s">
        <v>794</v>
      </c>
      <c r="B249" s="231">
        <f t="shared" si="85"/>
        <v>729.84702433108077</v>
      </c>
      <c r="C249" s="232">
        <v>150</v>
      </c>
      <c r="D249" s="232">
        <v>150</v>
      </c>
      <c r="E249" s="233">
        <v>6.3</v>
      </c>
      <c r="F249" s="232"/>
      <c r="G249" s="232"/>
      <c r="H249" s="234">
        <v>28.1</v>
      </c>
      <c r="I249" s="235">
        <v>28.6</v>
      </c>
      <c r="J249" s="235">
        <v>3579</v>
      </c>
      <c r="K249" s="235">
        <v>0.58379999999999999</v>
      </c>
      <c r="L249" s="236">
        <v>12234000</v>
      </c>
      <c r="M249" s="222">
        <v>163100</v>
      </c>
      <c r="N249" s="222">
        <v>192000</v>
      </c>
      <c r="O249" s="237">
        <v>58.5</v>
      </c>
      <c r="P249" s="222">
        <v>12234000</v>
      </c>
      <c r="Q249" s="222">
        <v>163100</v>
      </c>
      <c r="R249" s="222">
        <v>192000</v>
      </c>
      <c r="S249" s="235">
        <v>58.5</v>
      </c>
      <c r="T249" s="236">
        <v>19363000</v>
      </c>
      <c r="U249" s="238"/>
      <c r="V249" s="239">
        <v>1</v>
      </c>
      <c r="W249" s="240">
        <v>1</v>
      </c>
      <c r="X249" s="240">
        <v>1</v>
      </c>
      <c r="Y249" s="240">
        <v>1</v>
      </c>
      <c r="Z249" s="240">
        <v>1</v>
      </c>
      <c r="AA249" s="241">
        <v>1</v>
      </c>
      <c r="AB249" s="240">
        <v>1</v>
      </c>
      <c r="AC249" s="240">
        <v>1</v>
      </c>
      <c r="AD249" s="240">
        <v>1</v>
      </c>
      <c r="AE249" s="242">
        <v>1</v>
      </c>
      <c r="AF249" s="243">
        <f t="shared" si="86"/>
        <v>163.1181894383906</v>
      </c>
      <c r="AG249" s="244"/>
      <c r="AH249" s="245"/>
      <c r="AI249" s="246"/>
      <c r="AJ249" s="247" t="str">
        <f>IF(head!$F$48="S460","a0","a")</f>
        <v>a</v>
      </c>
      <c r="AK249" s="247">
        <f t="shared" si="87"/>
        <v>0.21</v>
      </c>
      <c r="AL249" s="248">
        <f>IF(head!F$48="S235",235,IF(head!F$48="S275",275,IF(head!F$48="S355",355,IF(head!F$48="S420",420,460))))^0.5*head!$I$40*1000/(S249*3.1416*210000^0.5)</f>
        <v>0.65526961515360393</v>
      </c>
      <c r="AM249" s="248">
        <f t="shared" si="88"/>
        <v>0.7624924438629046</v>
      </c>
      <c r="AN249" s="248">
        <f t="shared" si="89"/>
        <v>0.86776530271867303</v>
      </c>
      <c r="AO249" s="249">
        <f>IF(head!F$48="S235",235,IF(head!F$48="S275",275,IF(head!F$48="S355",355,IF(head!F$48="S420",420,460))))*AN249*J249/1000</f>
        <v>729.84702433108077</v>
      </c>
      <c r="AP249" s="250" t="str">
        <f t="shared" si="84"/>
        <v>HF SHS 160 x 6,3</v>
      </c>
    </row>
    <row r="250" spans="1:42">
      <c r="A250" s="230" t="s">
        <v>799</v>
      </c>
      <c r="B250" s="231">
        <f t="shared" si="85"/>
        <v>796.97918766712985</v>
      </c>
      <c r="C250" s="232">
        <v>160</v>
      </c>
      <c r="D250" s="232">
        <v>160</v>
      </c>
      <c r="E250" s="233">
        <v>6.3</v>
      </c>
      <c r="F250" s="232"/>
      <c r="G250" s="232"/>
      <c r="H250" s="234">
        <v>30.1</v>
      </c>
      <c r="I250" s="235">
        <v>30.6</v>
      </c>
      <c r="J250" s="235">
        <v>3831</v>
      </c>
      <c r="K250" s="235">
        <v>0.62380000000000002</v>
      </c>
      <c r="L250" s="236">
        <v>14988000</v>
      </c>
      <c r="M250" s="222">
        <v>187400</v>
      </c>
      <c r="N250" s="222">
        <v>219900</v>
      </c>
      <c r="O250" s="237">
        <v>62.6</v>
      </c>
      <c r="P250" s="222">
        <v>14988000</v>
      </c>
      <c r="Q250" s="222">
        <v>187400</v>
      </c>
      <c r="R250" s="222">
        <v>219900</v>
      </c>
      <c r="S250" s="235">
        <v>62.6</v>
      </c>
      <c r="T250" s="236">
        <v>23645000</v>
      </c>
      <c r="U250" s="238"/>
      <c r="V250" s="239">
        <v>1</v>
      </c>
      <c r="W250" s="240">
        <v>1</v>
      </c>
      <c r="X250" s="240">
        <v>1</v>
      </c>
      <c r="Y250" s="240">
        <v>1</v>
      </c>
      <c r="Z250" s="240">
        <v>1</v>
      </c>
      <c r="AA250" s="241">
        <v>1</v>
      </c>
      <c r="AB250" s="240">
        <v>1</v>
      </c>
      <c r="AC250" s="240">
        <v>1</v>
      </c>
      <c r="AD250" s="240">
        <v>2</v>
      </c>
      <c r="AE250" s="242">
        <v>2</v>
      </c>
      <c r="AF250" s="243">
        <f t="shared" si="86"/>
        <v>162.82954842077785</v>
      </c>
      <c r="AG250" s="244"/>
      <c r="AH250" s="245"/>
      <c r="AI250" s="246"/>
      <c r="AJ250" s="247" t="str">
        <f>IF(head!$F$48="S460","a0","a")</f>
        <v>a</v>
      </c>
      <c r="AK250" s="247">
        <f t="shared" si="87"/>
        <v>0.21</v>
      </c>
      <c r="AL250" s="248">
        <f>IF(head!F$48="S235",235,IF(head!F$48="S275",275,IF(head!F$48="S355",355,IF(head!F$48="S420",420,460))))^0.5*head!$I$40*1000/(S250*3.1416*210000^0.5)</f>
        <v>0.61235259563076405</v>
      </c>
      <c r="AM250" s="248">
        <f t="shared" si="88"/>
        <v>0.73078487322909724</v>
      </c>
      <c r="AN250" s="248">
        <f t="shared" si="89"/>
        <v>0.88525210090930073</v>
      </c>
      <c r="AO250" s="249">
        <f>IF(head!F$48="S235",235,IF(head!F$48="S275",275,IF(head!F$48="S355",355,IF(head!F$48="S420",420,460))))*AN250*J250/1000</f>
        <v>796.97918766712985</v>
      </c>
      <c r="AP250" s="250" t="str">
        <f t="shared" si="84"/>
        <v>HF SHS 180 x 6,3</v>
      </c>
    </row>
    <row r="251" spans="1:42">
      <c r="A251" s="230" t="s">
        <v>803</v>
      </c>
      <c r="B251" s="231">
        <f t="shared" si="85"/>
        <v>927.68930081580083</v>
      </c>
      <c r="C251" s="232">
        <v>180</v>
      </c>
      <c r="D251" s="232">
        <v>180</v>
      </c>
      <c r="E251" s="233">
        <v>6.3</v>
      </c>
      <c r="F251" s="232"/>
      <c r="G251" s="232"/>
      <c r="H251" s="234">
        <v>34</v>
      </c>
      <c r="I251" s="235">
        <v>34.700000000000003</v>
      </c>
      <c r="J251" s="235">
        <v>4335</v>
      </c>
      <c r="K251" s="235">
        <v>0.70379999999999998</v>
      </c>
      <c r="L251" s="236">
        <v>21679000</v>
      </c>
      <c r="M251" s="222">
        <v>240900</v>
      </c>
      <c r="N251" s="222">
        <v>281300</v>
      </c>
      <c r="O251" s="237">
        <v>70.7</v>
      </c>
      <c r="P251" s="222">
        <v>21679000</v>
      </c>
      <c r="Q251" s="222">
        <v>240900</v>
      </c>
      <c r="R251" s="222">
        <v>281300</v>
      </c>
      <c r="S251" s="235">
        <v>70.7</v>
      </c>
      <c r="T251" s="236">
        <v>34009000</v>
      </c>
      <c r="U251" s="238"/>
      <c r="V251" s="239">
        <v>1</v>
      </c>
      <c r="W251" s="240">
        <v>1</v>
      </c>
      <c r="X251" s="240">
        <v>1</v>
      </c>
      <c r="Y251" s="240">
        <v>1</v>
      </c>
      <c r="Z251" s="240">
        <v>2</v>
      </c>
      <c r="AA251" s="241">
        <v>1</v>
      </c>
      <c r="AB251" s="240">
        <v>1</v>
      </c>
      <c r="AC251" s="240">
        <v>2</v>
      </c>
      <c r="AD251" s="240">
        <v>3</v>
      </c>
      <c r="AE251" s="242">
        <v>3</v>
      </c>
      <c r="AF251" s="243">
        <f t="shared" si="86"/>
        <v>162.35294117647058</v>
      </c>
      <c r="AG251" s="244"/>
      <c r="AH251" s="245"/>
      <c r="AI251" s="246"/>
      <c r="AJ251" s="247" t="str">
        <f>IF(head!$F$48="S460","a0","a")</f>
        <v>a</v>
      </c>
      <c r="AK251" s="247">
        <f t="shared" si="87"/>
        <v>0.21</v>
      </c>
      <c r="AL251" s="248">
        <f>IF(head!F$48="S235",235,IF(head!F$48="S275",275,IF(head!F$48="S355",355,IF(head!F$48="S420",420,460))))^0.5*head!$I$40*1000/(S251*3.1416*210000^0.5)</f>
        <v>0.54219621621620695</v>
      </c>
      <c r="AM251" s="248">
        <f t="shared" si="88"/>
        <v>0.68291897114228772</v>
      </c>
      <c r="AN251" s="248">
        <f t="shared" si="89"/>
        <v>0.91063761153971956</v>
      </c>
      <c r="AO251" s="249">
        <f>IF(head!F$48="S235",235,IF(head!F$48="S275",275,IF(head!F$48="S355",355,IF(head!F$48="S420",420,460))))*AN251*J251/1000</f>
        <v>927.68930081580083</v>
      </c>
      <c r="AP251" s="250" t="str">
        <f t="shared" si="84"/>
        <v>HF SHS 200 x 6,3</v>
      </c>
    </row>
    <row r="252" spans="1:42">
      <c r="A252" s="230" t="s">
        <v>807</v>
      </c>
      <c r="B252" s="231">
        <f t="shared" si="85"/>
        <v>1055.9818738989788</v>
      </c>
      <c r="C252" s="232">
        <v>200</v>
      </c>
      <c r="D252" s="232">
        <v>200</v>
      </c>
      <c r="E252" s="233">
        <v>6.3</v>
      </c>
      <c r="F252" s="232"/>
      <c r="G252" s="232"/>
      <c r="H252" s="234">
        <v>38</v>
      </c>
      <c r="I252" s="235">
        <v>38.700000000000003</v>
      </c>
      <c r="J252" s="235">
        <v>4839</v>
      </c>
      <c r="K252" s="235">
        <v>0.78380000000000005</v>
      </c>
      <c r="L252" s="236">
        <v>30112000</v>
      </c>
      <c r="M252" s="222">
        <v>301100</v>
      </c>
      <c r="N252" s="222">
        <v>350300</v>
      </c>
      <c r="O252" s="237">
        <v>78.900000000000006</v>
      </c>
      <c r="P252" s="222">
        <v>30112000</v>
      </c>
      <c r="Q252" s="222">
        <v>301100</v>
      </c>
      <c r="R252" s="222">
        <v>350300</v>
      </c>
      <c r="S252" s="235">
        <v>78.900000000000006</v>
      </c>
      <c r="T252" s="236">
        <v>47027000</v>
      </c>
      <c r="U252" s="238"/>
      <c r="V252" s="239">
        <v>1</v>
      </c>
      <c r="W252" s="240">
        <v>1</v>
      </c>
      <c r="X252" s="240">
        <v>2</v>
      </c>
      <c r="Y252" s="240">
        <v>2</v>
      </c>
      <c r="Z252" s="240">
        <v>3</v>
      </c>
      <c r="AA252" s="241">
        <v>1</v>
      </c>
      <c r="AB252" s="240">
        <v>2</v>
      </c>
      <c r="AC252" s="240">
        <v>3</v>
      </c>
      <c r="AD252" s="240">
        <v>4</v>
      </c>
      <c r="AE252" s="242">
        <v>4</v>
      </c>
      <c r="AF252" s="243">
        <f t="shared" si="86"/>
        <v>161.97561479644554</v>
      </c>
      <c r="AG252" s="244"/>
      <c r="AH252" s="245"/>
      <c r="AI252" s="246"/>
      <c r="AJ252" s="247" t="str">
        <f>IF(head!$F$48="S460","a0","a")</f>
        <v>a</v>
      </c>
      <c r="AK252" s="247">
        <f t="shared" si="87"/>
        <v>0.21</v>
      </c>
      <c r="AL252" s="248">
        <f>IF(head!F$48="S235",235,IF(head!F$48="S275",275,IF(head!F$48="S355",355,IF(head!F$48="S420",420,460))))^0.5*head!$I$40*1000/(S252*3.1416*210000^0.5)</f>
        <v>0.48584629260438311</v>
      </c>
      <c r="AM252" s="248">
        <f t="shared" si="88"/>
        <v>0.64803717074217215</v>
      </c>
      <c r="AN252" s="248">
        <f t="shared" si="89"/>
        <v>0.92860919382761409</v>
      </c>
      <c r="AO252" s="249">
        <f>IF(head!F$48="S235",235,IF(head!F$48="S275",275,IF(head!F$48="S355",355,IF(head!F$48="S420",420,460))))*AN252*J252/1000</f>
        <v>1055.9818738989788</v>
      </c>
      <c r="AP252" s="250" t="str">
        <f t="shared" si="84"/>
        <v>HF SHS 220 x 6,3</v>
      </c>
    </row>
    <row r="253" spans="1:42">
      <c r="A253" s="230" t="s">
        <v>813</v>
      </c>
      <c r="B253" s="231">
        <f t="shared" si="85"/>
        <v>1182.664936410858</v>
      </c>
      <c r="C253" s="232">
        <v>220</v>
      </c>
      <c r="D253" s="232">
        <v>220</v>
      </c>
      <c r="E253" s="233">
        <v>6.3</v>
      </c>
      <c r="F253" s="232"/>
      <c r="G253" s="232"/>
      <c r="H253" s="234">
        <v>41.9</v>
      </c>
      <c r="I253" s="235">
        <v>42.7</v>
      </c>
      <c r="J253" s="235">
        <v>5343</v>
      </c>
      <c r="K253" s="235">
        <v>0.86380000000000001</v>
      </c>
      <c r="L253" s="236">
        <v>40488000</v>
      </c>
      <c r="M253" s="222">
        <v>368100</v>
      </c>
      <c r="N253" s="222">
        <v>426900</v>
      </c>
      <c r="O253" s="237">
        <v>87.1</v>
      </c>
      <c r="P253" s="222">
        <v>40488000</v>
      </c>
      <c r="Q253" s="222">
        <v>368100</v>
      </c>
      <c r="R253" s="222">
        <v>426900</v>
      </c>
      <c r="S253" s="235">
        <v>87.1</v>
      </c>
      <c r="T253" s="236">
        <v>63002000</v>
      </c>
      <c r="U253" s="238"/>
      <c r="V253" s="239">
        <v>1</v>
      </c>
      <c r="W253" s="240">
        <v>2</v>
      </c>
      <c r="X253" s="240">
        <v>3</v>
      </c>
      <c r="Y253" s="240">
        <v>3</v>
      </c>
      <c r="Z253" s="240">
        <v>4</v>
      </c>
      <c r="AA253" s="241">
        <v>2</v>
      </c>
      <c r="AB253" s="240">
        <v>3</v>
      </c>
      <c r="AC253" s="240">
        <v>4</v>
      </c>
      <c r="AD253" s="240">
        <v>4</v>
      </c>
      <c r="AE253" s="242">
        <v>4</v>
      </c>
      <c r="AF253" s="243">
        <f t="shared" ref="AF253:AF262" si="90">K253/J253*1000000</f>
        <v>161.66947407823321</v>
      </c>
      <c r="AG253" s="244"/>
      <c r="AH253" s="245"/>
      <c r="AI253" s="246"/>
      <c r="AJ253" s="247" t="str">
        <f>IF(head!$F$48="S460","a0","a")</f>
        <v>a</v>
      </c>
      <c r="AK253" s="247">
        <f t="shared" ref="AK253:AK262" si="91">IF(AJ253="a0",0.13,IF(AJ253="a",0.21,IF(AJ253="b",0.34,IF(AJ253="c",0.49,0.76))))</f>
        <v>0.21</v>
      </c>
      <c r="AL253" s="248">
        <f>IF(head!F$48="S235",235,IF(head!F$48="S275",275,IF(head!F$48="S355",355,IF(head!F$48="S420",420,460))))^0.5*head!$I$40*1000/(S253*3.1416*210000^0.5)</f>
        <v>0.44010645793898773</v>
      </c>
      <c r="AM253" s="248">
        <f t="shared" ref="AM253:AM262" si="92">0.5*(1+AK253*(AL253-0.2)+AL253^2)</f>
        <v>0.62205802524339471</v>
      </c>
      <c r="AN253" s="248">
        <f t="shared" ref="AN253:AN262" si="93">IF(AL253&lt;=0.2,1,1/(AM253+(AM253^2-AL253^2)^0.5))</f>
        <v>0.94190843172085015</v>
      </c>
      <c r="AO253" s="249">
        <f>IF(head!F$48="S235",235,IF(head!F$48="S275",275,IF(head!F$48="S355",355,IF(head!F$48="S420",420,460))))*AN253*J253/1000</f>
        <v>1182.664936410858</v>
      </c>
      <c r="AP253" s="250" t="str">
        <f t="shared" si="84"/>
        <v>HF SHS 250 x 6,3</v>
      </c>
    </row>
    <row r="254" spans="1:42">
      <c r="A254" s="230" t="s">
        <v>817</v>
      </c>
      <c r="B254" s="231">
        <f t="shared" si="85"/>
        <v>1370.8093677543729</v>
      </c>
      <c r="C254" s="232">
        <v>250</v>
      </c>
      <c r="D254" s="232">
        <v>250</v>
      </c>
      <c r="E254" s="233">
        <v>6.3</v>
      </c>
      <c r="F254" s="232"/>
      <c r="G254" s="232"/>
      <c r="H254" s="234">
        <v>47.9</v>
      </c>
      <c r="I254" s="235">
        <v>48.8</v>
      </c>
      <c r="J254" s="235">
        <v>6099</v>
      </c>
      <c r="K254" s="235">
        <v>0.98380000000000001</v>
      </c>
      <c r="L254" s="236">
        <v>60139000</v>
      </c>
      <c r="M254" s="222">
        <v>481100</v>
      </c>
      <c r="N254" s="222">
        <v>555900</v>
      </c>
      <c r="O254" s="237">
        <v>99.3</v>
      </c>
      <c r="P254" s="222">
        <v>60139000</v>
      </c>
      <c r="Q254" s="222">
        <v>481100</v>
      </c>
      <c r="R254" s="222">
        <v>555900</v>
      </c>
      <c r="S254" s="235">
        <v>99.3</v>
      </c>
      <c r="T254" s="236">
        <v>93170000</v>
      </c>
      <c r="U254" s="238"/>
      <c r="V254" s="239">
        <v>2</v>
      </c>
      <c r="W254" s="240">
        <v>3</v>
      </c>
      <c r="X254" s="240">
        <v>4</v>
      </c>
      <c r="Y254" s="240">
        <v>4</v>
      </c>
      <c r="Z254" s="240">
        <v>4</v>
      </c>
      <c r="AA254" s="241">
        <v>3</v>
      </c>
      <c r="AB254" s="240">
        <v>4</v>
      </c>
      <c r="AC254" s="240">
        <v>4</v>
      </c>
      <c r="AD254" s="240">
        <v>4</v>
      </c>
      <c r="AE254" s="242">
        <v>4</v>
      </c>
      <c r="AF254" s="243">
        <f t="shared" si="90"/>
        <v>161.30513198885063</v>
      </c>
      <c r="AG254" s="244"/>
      <c r="AH254" s="245"/>
      <c r="AI254" s="246"/>
      <c r="AJ254" s="247" t="str">
        <f>IF(head!$F$48="S460","a0","a")</f>
        <v>a</v>
      </c>
      <c r="AK254" s="247">
        <f t="shared" si="91"/>
        <v>0.21</v>
      </c>
      <c r="AL254" s="248">
        <f>IF(head!F$48="S235",235,IF(head!F$48="S275",275,IF(head!F$48="S355",355,IF(head!F$48="S420",420,460))))^0.5*head!$I$40*1000/(S254*3.1416*210000^0.5)</f>
        <v>0.38603496965242529</v>
      </c>
      <c r="AM254" s="248">
        <f t="shared" si="92"/>
        <v>0.59404517071077911</v>
      </c>
      <c r="AN254" s="248">
        <f t="shared" si="93"/>
        <v>0.95642422563473828</v>
      </c>
      <c r="AO254" s="249">
        <f>IF(head!F$48="S235",235,IF(head!F$48="S275",275,IF(head!F$48="S355",355,IF(head!F$48="S420",420,460))))*AN254*J254/1000</f>
        <v>1370.8093677543729</v>
      </c>
      <c r="AP254" s="250" t="str">
        <f t="shared" si="84"/>
        <v>HF SHS 260 x 7,1</v>
      </c>
    </row>
    <row r="255" spans="1:42">
      <c r="A255" s="230" t="s">
        <v>822</v>
      </c>
      <c r="B255" s="231">
        <f t="shared" si="85"/>
        <v>1608.0256576278766</v>
      </c>
      <c r="C255" s="232">
        <v>260</v>
      </c>
      <c r="D255" s="232">
        <v>260</v>
      </c>
      <c r="E255" s="233">
        <v>7.1</v>
      </c>
      <c r="F255" s="232"/>
      <c r="G255" s="232"/>
      <c r="H255" s="234">
        <v>56</v>
      </c>
      <c r="I255" s="235">
        <v>57</v>
      </c>
      <c r="J255" s="235">
        <v>7128</v>
      </c>
      <c r="K255" s="235">
        <v>1.0217000000000001</v>
      </c>
      <c r="L255" s="236">
        <v>75673000</v>
      </c>
      <c r="M255" s="222">
        <v>582100</v>
      </c>
      <c r="N255" s="222">
        <v>674200</v>
      </c>
      <c r="O255" s="237">
        <v>103</v>
      </c>
      <c r="P255" s="222">
        <v>75673000</v>
      </c>
      <c r="Q255" s="222">
        <v>582100</v>
      </c>
      <c r="R255" s="222">
        <v>674200</v>
      </c>
      <c r="S255" s="235">
        <v>103</v>
      </c>
      <c r="T255" s="236">
        <v>117552000</v>
      </c>
      <c r="U255" s="238"/>
      <c r="V255" s="239">
        <v>1</v>
      </c>
      <c r="W255" s="240">
        <v>2</v>
      </c>
      <c r="X255" s="240">
        <v>3</v>
      </c>
      <c r="Y255" s="240">
        <v>4</v>
      </c>
      <c r="Z255" s="240">
        <v>4</v>
      </c>
      <c r="AA255" s="241">
        <v>3</v>
      </c>
      <c r="AB255" s="240">
        <v>3</v>
      </c>
      <c r="AC255" s="240">
        <v>4</v>
      </c>
      <c r="AD255" s="240">
        <v>4</v>
      </c>
      <c r="AE255" s="242">
        <v>4</v>
      </c>
      <c r="AF255" s="243">
        <f t="shared" si="90"/>
        <v>143.33613916947252</v>
      </c>
      <c r="AG255" s="244"/>
      <c r="AH255" s="245"/>
      <c r="AI255" s="246"/>
      <c r="AJ255" s="247" t="str">
        <f>IF(head!$F$48="S460","a0","a")</f>
        <v>a</v>
      </c>
      <c r="AK255" s="247">
        <f t="shared" si="91"/>
        <v>0.21</v>
      </c>
      <c r="AL255" s="248">
        <f>IF(head!F$48="S235",235,IF(head!F$48="S275",275,IF(head!F$48="S355",355,IF(head!F$48="S420",420,460))))^0.5*head!$I$40*1000/(S255*3.1416*210000^0.5)</f>
        <v>0.37216769404355182</v>
      </c>
      <c r="AM255" s="248">
        <f t="shared" si="92"/>
        <v>0.58733200411942033</v>
      </c>
      <c r="AN255" s="248">
        <f t="shared" si="93"/>
        <v>0.95996946869873478</v>
      </c>
      <c r="AO255" s="249">
        <f>IF(head!F$48="S235",235,IF(head!F$48="S275",275,IF(head!F$48="S355",355,IF(head!F$48="S420",420,460))))*AN255*J255/1000</f>
        <v>1608.0256576278766</v>
      </c>
      <c r="AP255" s="250" t="str">
        <f t="shared" si="84"/>
        <v>HF SHS 300 x 8</v>
      </c>
    </row>
    <row r="256" spans="1:42">
      <c r="A256" s="230" t="s">
        <v>279</v>
      </c>
      <c r="B256" s="231">
        <f t="shared" si="85"/>
        <v>2119.1759641110921</v>
      </c>
      <c r="C256" s="232">
        <v>300</v>
      </c>
      <c r="D256" s="232">
        <v>300</v>
      </c>
      <c r="E256" s="233">
        <v>8</v>
      </c>
      <c r="F256" s="232"/>
      <c r="G256" s="232"/>
      <c r="H256" s="234">
        <v>72.8</v>
      </c>
      <c r="I256" s="235">
        <v>74.2</v>
      </c>
      <c r="J256" s="235">
        <v>9275</v>
      </c>
      <c r="K256" s="235">
        <v>1.1794</v>
      </c>
      <c r="L256" s="236">
        <v>131281000</v>
      </c>
      <c r="M256" s="222">
        <v>875200</v>
      </c>
      <c r="N256" s="222">
        <v>1012900</v>
      </c>
      <c r="O256" s="237">
        <v>119</v>
      </c>
      <c r="P256" s="222">
        <v>131281000</v>
      </c>
      <c r="Q256" s="222">
        <v>875200</v>
      </c>
      <c r="R256" s="222">
        <v>1012900</v>
      </c>
      <c r="S256" s="235">
        <v>119</v>
      </c>
      <c r="T256" s="236">
        <v>203767000</v>
      </c>
      <c r="U256" s="238"/>
      <c r="V256" s="239">
        <v>2</v>
      </c>
      <c r="W256" s="240">
        <v>2</v>
      </c>
      <c r="X256" s="240">
        <v>3</v>
      </c>
      <c r="Y256" s="240">
        <v>4</v>
      </c>
      <c r="Z256" s="240">
        <v>4</v>
      </c>
      <c r="AA256" s="241">
        <v>3</v>
      </c>
      <c r="AB256" s="240">
        <v>4</v>
      </c>
      <c r="AC256" s="240">
        <v>4</v>
      </c>
      <c r="AD256" s="240">
        <v>4</v>
      </c>
      <c r="AE256" s="242">
        <v>4</v>
      </c>
      <c r="AF256" s="243">
        <f t="shared" si="90"/>
        <v>127.15902964959569</v>
      </c>
      <c r="AG256" s="244"/>
      <c r="AH256" s="245"/>
      <c r="AI256" s="246"/>
      <c r="AJ256" s="247" t="str">
        <f>IF(head!$F$48="S460","a0","a")</f>
        <v>a</v>
      </c>
      <c r="AK256" s="247">
        <f t="shared" si="91"/>
        <v>0.21</v>
      </c>
      <c r="AL256" s="248">
        <f>IF(head!F$48="S235",235,IF(head!F$48="S275",275,IF(head!F$48="S355",355,IF(head!F$48="S420",420,460))))^0.5*head!$I$40*1000/(S256*3.1416*210000^0.5)</f>
        <v>0.32212834022256998</v>
      </c>
      <c r="AM256" s="248">
        <f t="shared" si="92"/>
        <v>0.56470680951064378</v>
      </c>
      <c r="AN256" s="248">
        <f t="shared" si="93"/>
        <v>0.97226631375171968</v>
      </c>
      <c r="AO256" s="249">
        <f>IF(head!F$48="S235",235,IF(head!F$48="S275",275,IF(head!F$48="S355",355,IF(head!F$48="S420",420,460))))*AN256*J256/1000</f>
        <v>2119.1759641110921</v>
      </c>
      <c r="AP256" s="250" t="str">
        <f t="shared" si="84"/>
        <v>HF SHS 350 x 8</v>
      </c>
    </row>
    <row r="257" spans="1:42">
      <c r="A257" s="230" t="s">
        <v>280</v>
      </c>
      <c r="B257" s="231">
        <f t="shared" si="85"/>
        <v>2512.8751660599924</v>
      </c>
      <c r="C257" s="232">
        <v>350</v>
      </c>
      <c r="D257" s="232">
        <v>350</v>
      </c>
      <c r="E257" s="233">
        <v>8</v>
      </c>
      <c r="F257" s="232"/>
      <c r="G257" s="232"/>
      <c r="H257" s="234">
        <v>85.4</v>
      </c>
      <c r="I257" s="235">
        <v>87</v>
      </c>
      <c r="J257" s="235">
        <v>10875</v>
      </c>
      <c r="K257" s="235">
        <v>1.3794</v>
      </c>
      <c r="L257" s="236">
        <v>211288000</v>
      </c>
      <c r="M257" s="222">
        <v>1207400</v>
      </c>
      <c r="N257" s="222">
        <v>1391600</v>
      </c>
      <c r="O257" s="237">
        <v>139.4</v>
      </c>
      <c r="P257" s="222">
        <v>211288000</v>
      </c>
      <c r="Q257" s="222">
        <v>1207400</v>
      </c>
      <c r="R257" s="222">
        <v>1391600</v>
      </c>
      <c r="S257" s="235">
        <v>139.4</v>
      </c>
      <c r="T257" s="236">
        <v>326354000</v>
      </c>
      <c r="U257" s="238"/>
      <c r="V257" s="239">
        <v>3</v>
      </c>
      <c r="W257" s="240">
        <v>4</v>
      </c>
      <c r="X257" s="240">
        <v>4</v>
      </c>
      <c r="Y257" s="240">
        <v>4</v>
      </c>
      <c r="Z257" s="240">
        <v>4</v>
      </c>
      <c r="AA257" s="241">
        <v>4</v>
      </c>
      <c r="AB257" s="240">
        <v>4</v>
      </c>
      <c r="AC257" s="240">
        <v>4</v>
      </c>
      <c r="AD257" s="240">
        <v>4</v>
      </c>
      <c r="AE257" s="242">
        <v>4</v>
      </c>
      <c r="AF257" s="243">
        <f t="shared" si="90"/>
        <v>126.84137931034481</v>
      </c>
      <c r="AG257" s="244"/>
      <c r="AH257" s="245"/>
      <c r="AI257" s="246"/>
      <c r="AJ257" s="247" t="str">
        <f>IF(head!$F$48="S460","a0","a")</f>
        <v>a</v>
      </c>
      <c r="AK257" s="247">
        <f t="shared" si="91"/>
        <v>0.21</v>
      </c>
      <c r="AL257" s="248">
        <f>IF(head!F$48="S235",235,IF(head!F$48="S275",275,IF(head!F$48="S355",355,IF(head!F$48="S420",420,460))))^0.5*head!$I$40*1000/(S257*3.1416*210000^0.5)</f>
        <v>0.27498760750707191</v>
      </c>
      <c r="AM257" s="248">
        <f t="shared" si="92"/>
        <v>0.54568279092947425</v>
      </c>
      <c r="AN257" s="248">
        <f t="shared" si="93"/>
        <v>0.98327225866862011</v>
      </c>
      <c r="AO257" s="249">
        <f>IF(head!F$48="S235",235,IF(head!F$48="S275",275,IF(head!F$48="S355",355,IF(head!F$48="S420",420,460))))*AN257*J257/1000</f>
        <v>2512.8751660599924</v>
      </c>
      <c r="AP257" s="250" t="str">
        <f t="shared" si="84"/>
        <v>HF SHS 350 x 10</v>
      </c>
    </row>
    <row r="258" spans="1:42">
      <c r="A258" s="230" t="s">
        <v>281</v>
      </c>
      <c r="B258" s="231">
        <f t="shared" si="85"/>
        <v>3116.5173170938938</v>
      </c>
      <c r="C258" s="232">
        <v>350</v>
      </c>
      <c r="D258" s="232">
        <v>350</v>
      </c>
      <c r="E258" s="233">
        <v>10</v>
      </c>
      <c r="F258" s="232"/>
      <c r="G258" s="232"/>
      <c r="H258" s="234">
        <v>105.9</v>
      </c>
      <c r="I258" s="235">
        <v>107.9</v>
      </c>
      <c r="J258" s="235">
        <v>13493</v>
      </c>
      <c r="K258" s="235">
        <v>1.3742000000000001</v>
      </c>
      <c r="L258" s="236">
        <v>258836000</v>
      </c>
      <c r="M258" s="222">
        <v>1479100</v>
      </c>
      <c r="N258" s="222">
        <v>1715300</v>
      </c>
      <c r="O258" s="237">
        <v>138.5</v>
      </c>
      <c r="P258" s="222">
        <v>258836000</v>
      </c>
      <c r="Q258" s="222">
        <v>1479100</v>
      </c>
      <c r="R258" s="222">
        <v>1715300</v>
      </c>
      <c r="S258" s="235">
        <v>138.5</v>
      </c>
      <c r="T258" s="236">
        <v>402729000</v>
      </c>
      <c r="U258" s="238"/>
      <c r="V258" s="239">
        <v>1</v>
      </c>
      <c r="W258" s="240">
        <v>2</v>
      </c>
      <c r="X258" s="240">
        <v>3</v>
      </c>
      <c r="Y258" s="240">
        <v>3</v>
      </c>
      <c r="Z258" s="240">
        <v>4</v>
      </c>
      <c r="AA258" s="241">
        <v>2</v>
      </c>
      <c r="AB258" s="240">
        <v>3</v>
      </c>
      <c r="AC258" s="240">
        <v>4</v>
      </c>
      <c r="AD258" s="240">
        <v>4</v>
      </c>
      <c r="AE258" s="242">
        <v>4</v>
      </c>
      <c r="AF258" s="243">
        <f t="shared" si="90"/>
        <v>101.84540131920257</v>
      </c>
      <c r="AG258" s="244"/>
      <c r="AH258" s="245"/>
      <c r="AI258" s="246"/>
      <c r="AJ258" s="247" t="str">
        <f>IF(head!$F$48="S460","a0","a")</f>
        <v>a</v>
      </c>
      <c r="AK258" s="247">
        <f t="shared" si="91"/>
        <v>0.21</v>
      </c>
      <c r="AL258" s="248">
        <f>IF(head!F$48="S235",235,IF(head!F$48="S275",275,IF(head!F$48="S355",355,IF(head!F$48="S420",420,460))))^0.5*head!$I$40*1000/(S258*3.1416*210000^0.5)</f>
        <v>0.27677453058834534</v>
      </c>
      <c r="AM258" s="248">
        <f t="shared" si="92"/>
        <v>0.5463633961029758</v>
      </c>
      <c r="AN258" s="248">
        <f t="shared" si="93"/>
        <v>0.98286339712597826</v>
      </c>
      <c r="AO258" s="249">
        <f>IF(head!F$48="S235",235,IF(head!F$48="S275",275,IF(head!F$48="S355",355,IF(head!F$48="S420",420,460))))*AN258*J258/1000</f>
        <v>3116.5173170938938</v>
      </c>
      <c r="AP258" s="250" t="str">
        <f t="shared" si="84"/>
        <v>HF SHS 400 x 10</v>
      </c>
    </row>
    <row r="259" spans="1:42">
      <c r="A259" s="230" t="s">
        <v>134</v>
      </c>
      <c r="B259" s="231">
        <f t="shared" si="85"/>
        <v>3607.6976688178438</v>
      </c>
      <c r="C259" s="232">
        <v>400</v>
      </c>
      <c r="D259" s="232">
        <v>400</v>
      </c>
      <c r="E259" s="233">
        <v>10</v>
      </c>
      <c r="F259" s="232"/>
      <c r="G259" s="232"/>
      <c r="H259" s="234">
        <v>121.6</v>
      </c>
      <c r="I259" s="235">
        <v>123.9</v>
      </c>
      <c r="J259" s="235">
        <v>15493</v>
      </c>
      <c r="K259" s="235">
        <v>1.5742</v>
      </c>
      <c r="L259" s="236">
        <v>391276000</v>
      </c>
      <c r="M259" s="222">
        <v>1956400</v>
      </c>
      <c r="N259" s="222">
        <v>2260100</v>
      </c>
      <c r="O259" s="237">
        <v>158.9</v>
      </c>
      <c r="P259" s="222">
        <v>391276000</v>
      </c>
      <c r="Q259" s="222">
        <v>1956400</v>
      </c>
      <c r="R259" s="222">
        <v>2260100</v>
      </c>
      <c r="S259" s="235">
        <v>158.9</v>
      </c>
      <c r="T259" s="236">
        <v>606023000</v>
      </c>
      <c r="U259" s="238"/>
      <c r="V259" s="239">
        <v>2</v>
      </c>
      <c r="W259" s="240">
        <v>3</v>
      </c>
      <c r="X259" s="240">
        <v>4</v>
      </c>
      <c r="Y259" s="240">
        <v>4</v>
      </c>
      <c r="Z259" s="240">
        <v>4</v>
      </c>
      <c r="AA259" s="241">
        <v>4</v>
      </c>
      <c r="AB259" s="240">
        <v>4</v>
      </c>
      <c r="AC259" s="240">
        <v>4</v>
      </c>
      <c r="AD259" s="240">
        <v>4</v>
      </c>
      <c r="AE259" s="242">
        <v>4</v>
      </c>
      <c r="AF259" s="243">
        <f t="shared" si="90"/>
        <v>101.60717743497064</v>
      </c>
      <c r="AG259" s="244"/>
      <c r="AH259" s="245"/>
      <c r="AI259" s="246"/>
      <c r="AJ259" s="247" t="str">
        <f>IF(head!$F$48="S460","a0","a")</f>
        <v>a</v>
      </c>
      <c r="AK259" s="247">
        <f t="shared" si="91"/>
        <v>0.21</v>
      </c>
      <c r="AL259" s="248">
        <f>IF(head!F$48="S235",235,IF(head!F$48="S275",275,IF(head!F$48="S355",355,IF(head!F$48="S420",420,460))))^0.5*head!$I$40*1000/(S259*3.1416*210000^0.5)</f>
        <v>0.24124148827240924</v>
      </c>
      <c r="AM259" s="248">
        <f t="shared" si="92"/>
        <v>0.53342908410054646</v>
      </c>
      <c r="AN259" s="248">
        <f t="shared" si="93"/>
        <v>0.99089298223022992</v>
      </c>
      <c r="AO259" s="249">
        <f>IF(head!F$48="S235",235,IF(head!F$48="S275",275,IF(head!F$48="S355",355,IF(head!F$48="S420",420,460))))*AN259*J259/1000</f>
        <v>3607.6976688178438</v>
      </c>
      <c r="AP259" s="250" t="str">
        <f t="shared" si="84"/>
        <v>HF SHS 400 x 12,5</v>
      </c>
    </row>
    <row r="260" spans="1:42">
      <c r="A260" s="230" t="s">
        <v>829</v>
      </c>
      <c r="B260" s="231">
        <f t="shared" si="85"/>
        <v>4470.8436085910416</v>
      </c>
      <c r="C260" s="232">
        <v>400</v>
      </c>
      <c r="D260" s="232">
        <v>400</v>
      </c>
      <c r="E260" s="233">
        <v>12.5</v>
      </c>
      <c r="F260" s="232"/>
      <c r="G260" s="232"/>
      <c r="H260" s="234">
        <v>150.80000000000001</v>
      </c>
      <c r="I260" s="235">
        <v>153.69999999999999</v>
      </c>
      <c r="J260" s="235">
        <v>19207</v>
      </c>
      <c r="K260" s="235">
        <v>1.5678000000000001</v>
      </c>
      <c r="L260" s="236">
        <v>478386000</v>
      </c>
      <c r="M260" s="222">
        <v>2391900</v>
      </c>
      <c r="N260" s="222">
        <v>2782100</v>
      </c>
      <c r="O260" s="237">
        <v>157.80000000000001</v>
      </c>
      <c r="P260" s="222">
        <v>478386000</v>
      </c>
      <c r="Q260" s="222">
        <v>2391900</v>
      </c>
      <c r="R260" s="222">
        <v>2782100</v>
      </c>
      <c r="S260" s="235">
        <v>157.80000000000001</v>
      </c>
      <c r="T260" s="236">
        <v>746884000</v>
      </c>
      <c r="U260" s="238"/>
      <c r="V260" s="239">
        <v>1</v>
      </c>
      <c r="W260" s="240">
        <v>1</v>
      </c>
      <c r="X260" s="240">
        <v>2</v>
      </c>
      <c r="Y260" s="240">
        <v>2</v>
      </c>
      <c r="Z260" s="240">
        <v>3</v>
      </c>
      <c r="AA260" s="241">
        <v>1</v>
      </c>
      <c r="AB260" s="240">
        <v>2</v>
      </c>
      <c r="AC260" s="240">
        <v>3</v>
      </c>
      <c r="AD260" s="240">
        <v>4</v>
      </c>
      <c r="AE260" s="242">
        <v>4</v>
      </c>
      <c r="AF260" s="243">
        <f t="shared" si="90"/>
        <v>81.626490342062795</v>
      </c>
      <c r="AG260" s="244"/>
      <c r="AH260" s="245"/>
      <c r="AI260" s="246"/>
      <c r="AJ260" s="247" t="str">
        <f>IF(head!$F$48="S460","a0","a")</f>
        <v>a</v>
      </c>
      <c r="AK260" s="247">
        <f t="shared" si="91"/>
        <v>0.21</v>
      </c>
      <c r="AL260" s="248">
        <f>IF(head!F$48="S235",235,IF(head!F$48="S275",275,IF(head!F$48="S355",355,IF(head!F$48="S420",420,460))))^0.5*head!$I$40*1000/(S260*3.1416*210000^0.5)</f>
        <v>0.24292314630219156</v>
      </c>
      <c r="AM260" s="248">
        <f t="shared" si="92"/>
        <v>0.53401275786640812</v>
      </c>
      <c r="AN260" s="248">
        <f t="shared" si="93"/>
        <v>0.99051733323977431</v>
      </c>
      <c r="AO260" s="249">
        <f>IF(head!F$48="S235",235,IF(head!F$48="S275",275,IF(head!F$48="S355",355,IF(head!F$48="S420",420,460))))*AN260*J260/1000</f>
        <v>4470.8436085910416</v>
      </c>
      <c r="AP260" s="250" t="str">
        <f t="shared" si="84"/>
        <v>HF SHS 400 x 16</v>
      </c>
    </row>
    <row r="261" spans="1:42">
      <c r="A261" s="230" t="s">
        <v>135</v>
      </c>
      <c r="B261" s="231">
        <f t="shared" si="85"/>
        <v>5653.6043080444333</v>
      </c>
      <c r="C261" s="232">
        <v>400</v>
      </c>
      <c r="D261" s="232">
        <v>400</v>
      </c>
      <c r="E261" s="233">
        <v>16</v>
      </c>
      <c r="F261" s="232"/>
      <c r="G261" s="232"/>
      <c r="H261" s="234">
        <v>190.8</v>
      </c>
      <c r="I261" s="235">
        <v>194.4</v>
      </c>
      <c r="J261" s="235">
        <v>24301</v>
      </c>
      <c r="K261" s="235">
        <v>1.5588</v>
      </c>
      <c r="L261" s="236">
        <v>593442000</v>
      </c>
      <c r="M261" s="222">
        <v>2967200</v>
      </c>
      <c r="N261" s="222">
        <v>3484400</v>
      </c>
      <c r="O261" s="237">
        <v>156.30000000000001</v>
      </c>
      <c r="P261" s="222">
        <v>593442000</v>
      </c>
      <c r="Q261" s="222">
        <v>2967200</v>
      </c>
      <c r="R261" s="222">
        <v>3484400</v>
      </c>
      <c r="S261" s="235">
        <v>156.30000000000001</v>
      </c>
      <c r="T261" s="236">
        <v>936911000</v>
      </c>
      <c r="U261" s="238"/>
      <c r="V261" s="239">
        <v>1</v>
      </c>
      <c r="W261" s="240">
        <v>1</v>
      </c>
      <c r="X261" s="240">
        <v>1</v>
      </c>
      <c r="Y261" s="240">
        <v>1</v>
      </c>
      <c r="Z261" s="240">
        <v>1</v>
      </c>
      <c r="AA261" s="241">
        <v>1</v>
      </c>
      <c r="AB261" s="240">
        <v>1</v>
      </c>
      <c r="AC261" s="240">
        <v>1</v>
      </c>
      <c r="AD261" s="240">
        <v>2</v>
      </c>
      <c r="AE261" s="242">
        <v>2</v>
      </c>
      <c r="AF261" s="243">
        <f t="shared" si="90"/>
        <v>64.145508415291545</v>
      </c>
      <c r="AG261" s="244"/>
      <c r="AH261" s="245"/>
      <c r="AI261" s="246"/>
      <c r="AJ261" s="247" t="str">
        <f>IF(head!$F$48="S460","a0","a")</f>
        <v>a</v>
      </c>
      <c r="AK261" s="247">
        <f t="shared" si="91"/>
        <v>0.21</v>
      </c>
      <c r="AL261" s="248">
        <f>IF(head!F$48="S235",235,IF(head!F$48="S275",275,IF(head!F$48="S355",355,IF(head!F$48="S420",420,460))))^0.5*head!$I$40*1000/(S261*3.1416*210000^0.5)</f>
        <v>0.24525446248551391</v>
      </c>
      <c r="AM261" s="248">
        <f t="shared" si="92"/>
        <v>0.53482659424550816</v>
      </c>
      <c r="AN261" s="248">
        <f t="shared" si="93"/>
        <v>0.98999591261797881</v>
      </c>
      <c r="AO261" s="249">
        <f>IF(head!F$48="S235",235,IF(head!F$48="S275",275,IF(head!F$48="S355",355,IF(head!F$48="S420",420,460))))*AN261*J261/1000</f>
        <v>5653.6043080444333</v>
      </c>
      <c r="AP261" s="250" t="str">
        <f t="shared" si="84"/>
        <v>HF SHS 400 x 20</v>
      </c>
    </row>
    <row r="262" spans="1:42">
      <c r="A262" s="230" t="s">
        <v>136</v>
      </c>
      <c r="B262" s="231">
        <f t="shared" si="85"/>
        <v>6968.215853486754</v>
      </c>
      <c r="C262" s="232">
        <v>400</v>
      </c>
      <c r="D262" s="232">
        <v>400</v>
      </c>
      <c r="E262" s="233">
        <v>20</v>
      </c>
      <c r="F262" s="232"/>
      <c r="G262" s="232"/>
      <c r="H262" s="234">
        <v>235.3</v>
      </c>
      <c r="I262" s="235">
        <v>239.8</v>
      </c>
      <c r="J262" s="235">
        <v>29971</v>
      </c>
      <c r="K262" s="235">
        <v>1.5485</v>
      </c>
      <c r="L262" s="236">
        <v>715347000</v>
      </c>
      <c r="M262" s="222">
        <v>3576700</v>
      </c>
      <c r="N262" s="222">
        <v>4246900</v>
      </c>
      <c r="O262" s="237">
        <v>154.5</v>
      </c>
      <c r="P262" s="222">
        <v>715347000</v>
      </c>
      <c r="Q262" s="222">
        <v>3576700</v>
      </c>
      <c r="R262" s="222">
        <v>4246900</v>
      </c>
      <c r="S262" s="235">
        <v>154.5</v>
      </c>
      <c r="T262" s="236">
        <v>1143808000</v>
      </c>
      <c r="U262" s="238"/>
      <c r="V262" s="239">
        <v>1</v>
      </c>
      <c r="W262" s="240">
        <v>1</v>
      </c>
      <c r="X262" s="240">
        <v>1</v>
      </c>
      <c r="Y262" s="240">
        <v>1</v>
      </c>
      <c r="Z262" s="240">
        <v>1</v>
      </c>
      <c r="AA262" s="241">
        <v>1</v>
      </c>
      <c r="AB262" s="240">
        <v>1</v>
      </c>
      <c r="AC262" s="240">
        <v>1</v>
      </c>
      <c r="AD262" s="240">
        <v>1</v>
      </c>
      <c r="AE262" s="242">
        <v>1</v>
      </c>
      <c r="AF262" s="243">
        <f t="shared" si="90"/>
        <v>51.666611057355439</v>
      </c>
      <c r="AG262" s="244"/>
      <c r="AH262" s="245"/>
      <c r="AI262" s="246"/>
      <c r="AJ262" s="247" t="str">
        <f>IF(head!$F$48="S460","a0","a")</f>
        <v>a</v>
      </c>
      <c r="AK262" s="247">
        <f t="shared" si="91"/>
        <v>0.21</v>
      </c>
      <c r="AL262" s="248">
        <f>IF(head!F$48="S235",235,IF(head!F$48="S275",275,IF(head!F$48="S355",355,IF(head!F$48="S420",420,460))))^0.5*head!$I$40*1000/(S262*3.1416*210000^0.5)</f>
        <v>0.24811179602903449</v>
      </c>
      <c r="AM262" s="248">
        <f t="shared" si="92"/>
        <v>0.53583147024742528</v>
      </c>
      <c r="AN262" s="248">
        <f t="shared" si="93"/>
        <v>0.98935578910489408</v>
      </c>
      <c r="AO262" s="249">
        <f>IF(head!F$48="S235",235,IF(head!F$48="S275",275,IF(head!F$48="S355",355,IF(head!F$48="S420",420,460))))*AN262*J262/1000</f>
        <v>6968.215853486754</v>
      </c>
      <c r="AP262" s="250" t="s">
        <v>137</v>
      </c>
    </row>
    <row r="263" spans="1:42">
      <c r="A263" s="24" t="s">
        <v>56</v>
      </c>
      <c r="B263" s="31">
        <v>0</v>
      </c>
      <c r="C263" s="4"/>
      <c r="D263" s="4"/>
      <c r="E263" s="218"/>
      <c r="F263" s="4"/>
      <c r="G263" s="4"/>
      <c r="H263" s="39"/>
      <c r="I263" s="5"/>
      <c r="J263" s="5"/>
      <c r="K263" s="5"/>
      <c r="L263" s="53"/>
      <c r="M263" s="5"/>
      <c r="N263" s="5"/>
      <c r="O263" s="54"/>
      <c r="P263" s="5"/>
      <c r="Q263" s="5"/>
      <c r="R263" s="5"/>
      <c r="S263" s="5"/>
      <c r="T263" s="53"/>
      <c r="U263" s="40"/>
      <c r="V263" s="105"/>
      <c r="W263" s="105"/>
      <c r="X263" s="105"/>
      <c r="Y263" s="105"/>
      <c r="Z263" s="105"/>
      <c r="AA263" s="106"/>
      <c r="AB263" s="105"/>
      <c r="AC263" s="105"/>
      <c r="AD263" s="105"/>
      <c r="AE263" s="105"/>
      <c r="AF263" s="99"/>
      <c r="AG263" s="93"/>
      <c r="AH263" s="94"/>
      <c r="AI263" s="95"/>
      <c r="AJ263" s="60"/>
      <c r="AK263" s="60"/>
      <c r="AL263" s="20" t="s">
        <v>35</v>
      </c>
      <c r="AM263" s="20"/>
      <c r="AN263" s="20"/>
      <c r="AO263" s="21" t="s">
        <v>35</v>
      </c>
      <c r="AP263" s="45" t="str">
        <f t="shared" ref="AP263:AP280" si="94">A264</f>
        <v>IPE 80</v>
      </c>
    </row>
    <row r="264" spans="1:42">
      <c r="A264" s="24" t="s">
        <v>267</v>
      </c>
      <c r="B264" s="31">
        <f t="shared" ref="B264:B281" si="95">AO264</f>
        <v>12.399553401142843</v>
      </c>
      <c r="C264" s="4">
        <v>80</v>
      </c>
      <c r="D264" s="4">
        <v>46</v>
      </c>
      <c r="E264" s="218">
        <v>3.8</v>
      </c>
      <c r="F264" s="4">
        <v>5.2</v>
      </c>
      <c r="G264" s="4">
        <v>5</v>
      </c>
      <c r="H264" s="39">
        <v>6.000070441733004</v>
      </c>
      <c r="I264" s="5">
        <v>6.1147214692820411</v>
      </c>
      <c r="J264" s="5">
        <v>764.34018366025521</v>
      </c>
      <c r="K264" s="5">
        <v>0.32781592653589792</v>
      </c>
      <c r="L264" s="53">
        <v>801376.6927121965</v>
      </c>
      <c r="M264" s="5">
        <v>20034.417317804913</v>
      </c>
      <c r="N264" s="5">
        <v>23216.958806408937</v>
      </c>
      <c r="O264" s="54">
        <v>32.379863039565706</v>
      </c>
      <c r="P264" s="5">
        <v>84890.303091941343</v>
      </c>
      <c r="Q264" s="5">
        <v>3690.8827431278846</v>
      </c>
      <c r="R264" s="5">
        <v>5817.5979339224277</v>
      </c>
      <c r="S264" s="5">
        <v>10.53866733957755</v>
      </c>
      <c r="T264" s="53">
        <v>6727.1257904959602</v>
      </c>
      <c r="U264" s="40">
        <v>115139406.774572</v>
      </c>
      <c r="V264" s="105">
        <v>1</v>
      </c>
      <c r="W264" s="105">
        <v>1</v>
      </c>
      <c r="X264" s="105">
        <v>1</v>
      </c>
      <c r="Y264" s="105">
        <v>1</v>
      </c>
      <c r="Z264" s="105">
        <v>1</v>
      </c>
      <c r="AA264" s="106">
        <v>1</v>
      </c>
      <c r="AB264" s="105">
        <v>1</v>
      </c>
      <c r="AC264" s="105">
        <v>1</v>
      </c>
      <c r="AD264" s="105">
        <v>1</v>
      </c>
      <c r="AE264" s="105">
        <v>1</v>
      </c>
      <c r="AF264" s="92">
        <f t="shared" ref="AF264:AF281" si="96">K264/J264*1000000</f>
        <v>428.88746862170763</v>
      </c>
      <c r="AG264" s="96">
        <f t="shared" ref="AG264:AG281" si="97">(K264*1000-D264)/J264*1000</f>
        <v>368.70484184979534</v>
      </c>
      <c r="AH264" s="97">
        <f t="shared" ref="AH264:AH281" si="98">2*(C264+D264)/J264*1000</f>
        <v>329.69612927221493</v>
      </c>
      <c r="AI264" s="98">
        <f t="shared" ref="AI264:AI281" si="99">(2*C264+D264)/J264*1000</f>
        <v>269.51350250030271</v>
      </c>
      <c r="AJ264" s="60" t="str">
        <f>IF(head!$F$48="S460","a0","b")</f>
        <v>b</v>
      </c>
      <c r="AK264" s="60">
        <f>IF(AJ264="a0",0.13,IF(AJ264="a",0.21,IF(AJ264="b",0.34,IF(AJ264="c",0.49,0.76))))</f>
        <v>0.34</v>
      </c>
      <c r="AL264" s="20">
        <f>IF(head!F$48="S235",235,IF(head!F$48="S275",275,IF(head!F$48="S355",355,IF(head!F$48="S420",420,460))))^0.5*head!$I$40*1000/(S264*3.1416*210000^0.5)</f>
        <v>3.6373927794956327</v>
      </c>
      <c r="AM264" s="20">
        <f>0.5*(1+AK264*(AL264-0.2)+AL264^2)</f>
        <v>7.6996698886777395</v>
      </c>
      <c r="AN264" s="20">
        <f>IF(AL264&lt;=0.2,1,1/(AM264+(AM264^2-AL264^2)^0.5))</f>
        <v>6.9032164151653544E-2</v>
      </c>
      <c r="AO264" s="21">
        <f>IF(head!F$48="S235",235,IF(head!F$48="S275",275,IF(head!F$48="S355",355,IF(head!F$48="S420",420,460))))*AN264*J264/1000</f>
        <v>12.399553401142843</v>
      </c>
      <c r="AP264" s="45" t="str">
        <f t="shared" si="94"/>
        <v>IPE 100</v>
      </c>
    </row>
    <row r="265" spans="1:42">
      <c r="A265" s="24" t="s">
        <v>268</v>
      </c>
      <c r="B265" s="31">
        <f t="shared" si="95"/>
        <v>22.858463415448217</v>
      </c>
      <c r="C265" s="4">
        <v>100</v>
      </c>
      <c r="D265" s="4">
        <v>55</v>
      </c>
      <c r="E265" s="218">
        <v>4.0999999999999996</v>
      </c>
      <c r="F265" s="4">
        <v>5.7</v>
      </c>
      <c r="G265" s="4">
        <v>7</v>
      </c>
      <c r="H265" s="39">
        <v>8.1037273857966863</v>
      </c>
      <c r="I265" s="5">
        <v>8.2585756797928003</v>
      </c>
      <c r="J265" s="5">
        <v>1032.3219599741001</v>
      </c>
      <c r="K265" s="5">
        <v>0.39978229715025715</v>
      </c>
      <c r="L265" s="53">
        <v>1710121.2924353825</v>
      </c>
      <c r="M265" s="5">
        <v>34202.425848707651</v>
      </c>
      <c r="N265" s="5">
        <v>39406.836773700605</v>
      </c>
      <c r="O265" s="54">
        <v>40.701074457735935</v>
      </c>
      <c r="P265" s="5">
        <v>159186.82206979481</v>
      </c>
      <c r="Q265" s="5">
        <v>5788.6117116289024</v>
      </c>
      <c r="R265" s="5">
        <v>9145.5855710989399</v>
      </c>
      <c r="S265" s="5">
        <v>12.417837530354927</v>
      </c>
      <c r="T265" s="53">
        <v>11533.9659326781</v>
      </c>
      <c r="U265" s="40">
        <v>342103145.071266</v>
      </c>
      <c r="V265" s="105">
        <v>1</v>
      </c>
      <c r="W265" s="105">
        <v>1</v>
      </c>
      <c r="X265" s="105">
        <v>1</v>
      </c>
      <c r="Y265" s="105">
        <v>1</v>
      </c>
      <c r="Z265" s="105">
        <v>1</v>
      </c>
      <c r="AA265" s="106">
        <v>1</v>
      </c>
      <c r="AB265" s="105">
        <v>1</v>
      </c>
      <c r="AC265" s="105">
        <v>1</v>
      </c>
      <c r="AD265" s="105">
        <v>1</v>
      </c>
      <c r="AE265" s="105">
        <v>1</v>
      </c>
      <c r="AF265" s="92">
        <f t="shared" si="96"/>
        <v>387.26512914661549</v>
      </c>
      <c r="AG265" s="96">
        <f t="shared" si="97"/>
        <v>333.98717698392016</v>
      </c>
      <c r="AH265" s="97">
        <f t="shared" si="98"/>
        <v>300.2939121897374</v>
      </c>
      <c r="AI265" s="98">
        <f t="shared" si="99"/>
        <v>247.01596002704204</v>
      </c>
      <c r="AJ265" s="60" t="str">
        <f>IF(head!$F$48="S460","a0","b")</f>
        <v>b</v>
      </c>
      <c r="AK265" s="60">
        <f>IF(AJ265="a0",0.13,IF(AJ265="a",0.21,IF(AJ265="b",0.34,IF(AJ265="c",0.49,0.76))))</f>
        <v>0.34</v>
      </c>
      <c r="AL265" s="20">
        <f>IF(head!F$48="S235",235,IF(head!F$48="S275",275,IF(head!F$48="S355",355,IF(head!F$48="S420",420,460))))^0.5*head!$I$40*1000/(S265*3.1416*210000^0.5)</f>
        <v>3.0869523290815821</v>
      </c>
      <c r="AM265" s="20">
        <f>0.5*(1+AK265*(AL265-0.2)+AL265^2)</f>
        <v>5.755419236954971</v>
      </c>
      <c r="AN265" s="20">
        <f>IF(AL265&lt;=0.2,1,1/(AM265+(AM265^2-AL265^2)^0.5))</f>
        <v>9.4224535424446546E-2</v>
      </c>
      <c r="AO265" s="21">
        <f>IF(head!F$48="S235",235,IF(head!F$48="S275",275,IF(head!F$48="S355",355,IF(head!F$48="S420",420,460))))*AN265*J265/1000</f>
        <v>22.858463415448217</v>
      </c>
      <c r="AP265" s="45" t="str">
        <f t="shared" si="94"/>
        <v>IPE 120</v>
      </c>
    </row>
    <row r="266" spans="1:42">
      <c r="A266" s="24" t="s">
        <v>269</v>
      </c>
      <c r="B266" s="31">
        <f t="shared" si="95"/>
        <v>38.961230709707003</v>
      </c>
      <c r="C266" s="4">
        <v>120</v>
      </c>
      <c r="D266" s="4">
        <v>64</v>
      </c>
      <c r="E266" s="218">
        <v>4.4000000000000004</v>
      </c>
      <c r="F266" s="4">
        <v>6.3</v>
      </c>
      <c r="G266" s="4">
        <v>7</v>
      </c>
      <c r="H266" s="39">
        <v>10.370022385796686</v>
      </c>
      <c r="I266" s="5">
        <v>10.568175679792802</v>
      </c>
      <c r="J266" s="5">
        <v>1321.0219599741001</v>
      </c>
      <c r="K266" s="5">
        <v>0.47518229715025712</v>
      </c>
      <c r="L266" s="53">
        <v>3177533.8876975956</v>
      </c>
      <c r="M266" s="5">
        <v>52958.898128293258</v>
      </c>
      <c r="N266" s="5">
        <v>60725.036197457142</v>
      </c>
      <c r="O266" s="54">
        <v>49.04447352228263</v>
      </c>
      <c r="P266" s="5">
        <v>276681.84676855715</v>
      </c>
      <c r="Q266" s="5">
        <v>8646.307711517411</v>
      </c>
      <c r="R266" s="5">
        <v>13580.519365095055</v>
      </c>
      <c r="S266" s="5">
        <v>14.472225280989763</v>
      </c>
      <c r="T266" s="53">
        <v>16890.2388405567</v>
      </c>
      <c r="U266" s="40">
        <v>871959883.40680695</v>
      </c>
      <c r="V266" s="105">
        <v>1</v>
      </c>
      <c r="W266" s="105">
        <v>1</v>
      </c>
      <c r="X266" s="105">
        <v>1</v>
      </c>
      <c r="Y266" s="105">
        <v>1</v>
      </c>
      <c r="Z266" s="105">
        <v>1</v>
      </c>
      <c r="AA266" s="106">
        <v>1</v>
      </c>
      <c r="AB266" s="105">
        <v>1</v>
      </c>
      <c r="AC266" s="105">
        <v>1</v>
      </c>
      <c r="AD266" s="105">
        <v>2</v>
      </c>
      <c r="AE266" s="105">
        <v>2</v>
      </c>
      <c r="AF266" s="92">
        <f t="shared" si="96"/>
        <v>359.70809838738296</v>
      </c>
      <c r="AG266" s="96">
        <f t="shared" si="97"/>
        <v>311.26075841942759</v>
      </c>
      <c r="AH266" s="97">
        <f t="shared" si="98"/>
        <v>278.57220481574359</v>
      </c>
      <c r="AI266" s="98">
        <f t="shared" si="99"/>
        <v>230.12486484778816</v>
      </c>
      <c r="AJ266" s="60" t="str">
        <f>IF(head!$F$48="S460","a0","b")</f>
        <v>b</v>
      </c>
      <c r="AK266" s="60">
        <f t="shared" ref="AK266:AK281" si="100">IF(AJ266="a0",0.13,IF(AJ266="a",0.21,IF(AJ266="b",0.34,IF(AJ266="c",0.49,0.76))))</f>
        <v>0.34</v>
      </c>
      <c r="AL266" s="20">
        <f>IF(head!F$48="S235",235,IF(head!F$48="S275",275,IF(head!F$48="S355",355,IF(head!F$48="S420",420,460))))^0.5*head!$I$40*1000/(S266*3.1416*210000^0.5)</f>
        <v>2.6487476350191392</v>
      </c>
      <c r="AM266" s="20">
        <f t="shared" ref="AM266:AM281" si="101">0.5*(1+AK266*(AL266-0.2)+AL266^2)</f>
        <v>4.4242191149629955</v>
      </c>
      <c r="AN266" s="20">
        <f t="shared" ref="AN266:AN281" si="102">IF(AL266&lt;=0.2,1,1/(AM266+(AM266^2-AL266^2)^0.5))</f>
        <v>0.12550319080871805</v>
      </c>
      <c r="AO266" s="21">
        <f>IF(head!F$48="S235",235,IF(head!F$48="S275",275,IF(head!F$48="S355",355,IF(head!F$48="S420",420,460))))*AN266*J266/1000</f>
        <v>38.961230709707003</v>
      </c>
      <c r="AP266" s="45" t="str">
        <f t="shared" si="94"/>
        <v>IPE 140</v>
      </c>
    </row>
    <row r="267" spans="1:42">
      <c r="A267" s="24" t="s">
        <v>270</v>
      </c>
      <c r="B267" s="31">
        <f t="shared" si="95"/>
        <v>61.946012897170739</v>
      </c>
      <c r="C267" s="4">
        <v>140</v>
      </c>
      <c r="D267" s="4">
        <v>73</v>
      </c>
      <c r="E267" s="218">
        <v>4.7</v>
      </c>
      <c r="F267" s="4">
        <v>6.9</v>
      </c>
      <c r="G267" s="4">
        <v>7</v>
      </c>
      <c r="H267" s="39">
        <v>12.894425385796685</v>
      </c>
      <c r="I267" s="5">
        <v>13.140815679792802</v>
      </c>
      <c r="J267" s="5">
        <v>1642.6019599741001</v>
      </c>
      <c r="K267" s="5">
        <v>0.55058229715025708</v>
      </c>
      <c r="L267" s="53">
        <v>5412240.4365264364</v>
      </c>
      <c r="M267" s="5">
        <v>77317.72052180623</v>
      </c>
      <c r="N267" s="5">
        <v>88344.379621213695</v>
      </c>
      <c r="O267" s="54">
        <v>57.4013851554014</v>
      </c>
      <c r="P267" s="5">
        <v>449178.10925551853</v>
      </c>
      <c r="Q267" s="5">
        <v>12306.249568644344</v>
      </c>
      <c r="R267" s="5">
        <v>19246.60215909117</v>
      </c>
      <c r="S267" s="5">
        <v>16.536482020224877</v>
      </c>
      <c r="T267" s="53">
        <v>24013.0219027161</v>
      </c>
      <c r="U267" s="40">
        <v>1950604611.9844201</v>
      </c>
      <c r="V267" s="105">
        <v>1</v>
      </c>
      <c r="W267" s="105">
        <v>1</v>
      </c>
      <c r="X267" s="105">
        <v>1</v>
      </c>
      <c r="Y267" s="105">
        <v>1</v>
      </c>
      <c r="Z267" s="105">
        <v>2</v>
      </c>
      <c r="AA267" s="106">
        <v>1</v>
      </c>
      <c r="AB267" s="105">
        <v>1</v>
      </c>
      <c r="AC267" s="105">
        <v>2</v>
      </c>
      <c r="AD267" s="105">
        <v>2</v>
      </c>
      <c r="AE267" s="105">
        <v>3</v>
      </c>
      <c r="AF267" s="92">
        <f t="shared" si="96"/>
        <v>335.18911493259054</v>
      </c>
      <c r="AG267" s="96">
        <f t="shared" si="97"/>
        <v>290.74742925412522</v>
      </c>
      <c r="AH267" s="97">
        <f t="shared" si="98"/>
        <v>259.34463149350984</v>
      </c>
      <c r="AI267" s="98">
        <f t="shared" si="99"/>
        <v>214.90294581504455</v>
      </c>
      <c r="AJ267" s="60" t="str">
        <f>IF(head!$F$48="S460","a0","b")</f>
        <v>b</v>
      </c>
      <c r="AK267" s="60">
        <f t="shared" si="100"/>
        <v>0.34</v>
      </c>
      <c r="AL267" s="20">
        <f>IF(head!F$48="S235",235,IF(head!F$48="S275",275,IF(head!F$48="S355",355,IF(head!F$48="S420",420,460))))^0.5*head!$I$40*1000/(S267*3.1416*210000^0.5)</f>
        <v>2.3181032362023841</v>
      </c>
      <c r="AM267" s="20">
        <f t="shared" si="101"/>
        <v>3.5468788570003884</v>
      </c>
      <c r="AN267" s="20">
        <f t="shared" si="102"/>
        <v>0.1604771340256613</v>
      </c>
      <c r="AO267" s="21">
        <f>IF(head!F$48="S235",235,IF(head!F$48="S275",275,IF(head!F$48="S355",355,IF(head!F$48="S420",420,460))))*AN267*J267/1000</f>
        <v>61.946012897170739</v>
      </c>
      <c r="AP267" s="45" t="str">
        <f t="shared" si="94"/>
        <v>IPE 160</v>
      </c>
    </row>
    <row r="268" spans="1:42">
      <c r="A268" s="24" t="s">
        <v>271</v>
      </c>
      <c r="B268" s="31">
        <f t="shared" si="95"/>
        <v>92.294446125492215</v>
      </c>
      <c r="C268" s="4">
        <v>160</v>
      </c>
      <c r="D268" s="4">
        <v>82</v>
      </c>
      <c r="E268" s="218">
        <v>5</v>
      </c>
      <c r="F268" s="4">
        <v>7.4</v>
      </c>
      <c r="G268" s="4">
        <v>9</v>
      </c>
      <c r="H268" s="39">
        <v>15.771678311214931</v>
      </c>
      <c r="I268" s="5">
        <v>16.073047960473815</v>
      </c>
      <c r="J268" s="5">
        <v>2009.130995059227</v>
      </c>
      <c r="K268" s="5">
        <v>0.62254866776461626</v>
      </c>
      <c r="L268" s="53">
        <v>8692929.2617580555</v>
      </c>
      <c r="M268" s="5">
        <v>108661.61577197569</v>
      </c>
      <c r="N268" s="5">
        <v>123859.65128576681</v>
      </c>
      <c r="O268" s="54">
        <v>65.777739717202493</v>
      </c>
      <c r="P268" s="5">
        <v>683145.51007986546</v>
      </c>
      <c r="Q268" s="5">
        <v>16662.085611704035</v>
      </c>
      <c r="R268" s="5">
        <v>26099.906443181113</v>
      </c>
      <c r="S268" s="5">
        <v>18.439641883092321</v>
      </c>
      <c r="T268" s="53">
        <v>35310.3056457809</v>
      </c>
      <c r="U268" s="40">
        <v>3888651062.4926701</v>
      </c>
      <c r="V268" s="105">
        <v>1</v>
      </c>
      <c r="W268" s="105">
        <v>1</v>
      </c>
      <c r="X268" s="105">
        <v>1</v>
      </c>
      <c r="Y268" s="105">
        <v>2</v>
      </c>
      <c r="Z268" s="105">
        <v>2</v>
      </c>
      <c r="AA268" s="106">
        <v>1</v>
      </c>
      <c r="AB268" s="105">
        <v>1</v>
      </c>
      <c r="AC268" s="105">
        <v>2</v>
      </c>
      <c r="AD268" s="105">
        <v>3</v>
      </c>
      <c r="AE268" s="105">
        <v>3</v>
      </c>
      <c r="AF268" s="92">
        <f t="shared" si="96"/>
        <v>309.85967032292194</v>
      </c>
      <c r="AG268" s="96">
        <f t="shared" si="97"/>
        <v>269.04600501107774</v>
      </c>
      <c r="AH268" s="97">
        <f t="shared" si="98"/>
        <v>240.90017086503224</v>
      </c>
      <c r="AI268" s="98">
        <f t="shared" si="99"/>
        <v>200.08650555318795</v>
      </c>
      <c r="AJ268" s="60" t="str">
        <f>IF(head!$F$48="S460","a0","b")</f>
        <v>b</v>
      </c>
      <c r="AK268" s="60">
        <f t="shared" si="100"/>
        <v>0.34</v>
      </c>
      <c r="AL268" s="20">
        <f>IF(head!F$48="S235",235,IF(head!F$48="S275",275,IF(head!F$48="S355",355,IF(head!F$48="S420",420,460))))^0.5*head!$I$40*1000/(S268*3.1416*210000^0.5)</f>
        <v>2.0788512450252288</v>
      </c>
      <c r="AM268" s="20">
        <f t="shared" si="101"/>
        <v>2.9802159611257606</v>
      </c>
      <c r="AN268" s="20">
        <f t="shared" si="102"/>
        <v>0.19547870442697898</v>
      </c>
      <c r="AO268" s="21">
        <f>IF(head!F$48="S235",235,IF(head!F$48="S275",275,IF(head!F$48="S355",355,IF(head!F$48="S420",420,460))))*AN268*J268/1000</f>
        <v>92.294446125492215</v>
      </c>
      <c r="AP268" s="45" t="str">
        <f t="shared" si="94"/>
        <v>IPE 180</v>
      </c>
    </row>
    <row r="269" spans="1:42">
      <c r="A269" s="24" t="s">
        <v>272</v>
      </c>
      <c r="B269" s="31">
        <f t="shared" si="95"/>
        <v>132.98344513897828</v>
      </c>
      <c r="C269" s="4">
        <v>180</v>
      </c>
      <c r="D269" s="4">
        <v>91</v>
      </c>
      <c r="E269" s="218">
        <v>5.3</v>
      </c>
      <c r="F269" s="4">
        <v>8</v>
      </c>
      <c r="G269" s="4">
        <v>9</v>
      </c>
      <c r="H269" s="39">
        <v>18.798638311214926</v>
      </c>
      <c r="I269" s="5">
        <v>19.157847960473813</v>
      </c>
      <c r="J269" s="5">
        <v>2394.7309950592266</v>
      </c>
      <c r="K269" s="5">
        <v>0.69794866776461628</v>
      </c>
      <c r="L269" s="53">
        <v>13169589.941987235</v>
      </c>
      <c r="M269" s="5">
        <v>146328.7771331915</v>
      </c>
      <c r="N269" s="5">
        <v>166414.96263932355</v>
      </c>
      <c r="O269" s="54">
        <v>74.157957320947602</v>
      </c>
      <c r="P269" s="5">
        <v>1008504.1087935419</v>
      </c>
      <c r="Q269" s="5">
        <v>22164.925467989931</v>
      </c>
      <c r="R269" s="5">
        <v>34599.726092439989</v>
      </c>
      <c r="S269" s="5">
        <v>20.521564563746711</v>
      </c>
      <c r="T269" s="53">
        <v>47237.725762641108</v>
      </c>
      <c r="U269" s="40">
        <v>7321753075.0675602</v>
      </c>
      <c r="V269" s="105">
        <v>1</v>
      </c>
      <c r="W269" s="105">
        <v>1</v>
      </c>
      <c r="X269" s="105">
        <v>2</v>
      </c>
      <c r="Y269" s="105">
        <v>2</v>
      </c>
      <c r="Z269" s="105">
        <v>3</v>
      </c>
      <c r="AA269" s="106">
        <v>1</v>
      </c>
      <c r="AB269" s="105">
        <v>2</v>
      </c>
      <c r="AC269" s="105">
        <v>3</v>
      </c>
      <c r="AD269" s="105">
        <v>4</v>
      </c>
      <c r="AE269" s="105">
        <v>4</v>
      </c>
      <c r="AF269" s="92">
        <f t="shared" si="96"/>
        <v>291.45180364918377</v>
      </c>
      <c r="AG269" s="96">
        <f t="shared" si="97"/>
        <v>253.45171086725969</v>
      </c>
      <c r="AH269" s="97">
        <f t="shared" si="98"/>
        <v>226.33022294288853</v>
      </c>
      <c r="AI269" s="98">
        <f t="shared" si="99"/>
        <v>188.33013016096442</v>
      </c>
      <c r="AJ269" s="60" t="str">
        <f>IF(head!$F$48="S460","a0","b")</f>
        <v>b</v>
      </c>
      <c r="AK269" s="60">
        <f t="shared" si="100"/>
        <v>0.34</v>
      </c>
      <c r="AL269" s="20">
        <f>IF(head!F$48="S235",235,IF(head!F$48="S275",275,IF(head!F$48="S355",355,IF(head!F$48="S420",420,460))))^0.5*head!$I$40*1000/(S269*3.1416*210000^0.5)</f>
        <v>1.8679507777007018</v>
      </c>
      <c r="AM269" s="20">
        <f t="shared" si="101"/>
        <v>2.5281716861654475</v>
      </c>
      <c r="AN269" s="20">
        <f t="shared" si="102"/>
        <v>0.23630503875338257</v>
      </c>
      <c r="AO269" s="21">
        <f>IF(head!F$48="S235",235,IF(head!F$48="S275",275,IF(head!F$48="S355",355,IF(head!F$48="S420",420,460))))*AN269*J269/1000</f>
        <v>132.98344513897828</v>
      </c>
      <c r="AP269" s="45" t="str">
        <f t="shared" si="94"/>
        <v>IPE 200</v>
      </c>
    </row>
    <row r="270" spans="1:42">
      <c r="A270" s="24" t="s">
        <v>288</v>
      </c>
      <c r="B270" s="31">
        <f t="shared" si="95"/>
        <v>183.42540025263995</v>
      </c>
      <c r="C270" s="4">
        <v>200</v>
      </c>
      <c r="D270" s="4">
        <v>100</v>
      </c>
      <c r="E270" s="218">
        <v>5.6</v>
      </c>
      <c r="F270" s="4">
        <v>8.5</v>
      </c>
      <c r="G270" s="4">
        <v>12</v>
      </c>
      <c r="H270" s="39">
        <v>22.360023664382101</v>
      </c>
      <c r="I270" s="5">
        <v>22.787285263064561</v>
      </c>
      <c r="J270" s="5">
        <v>2848.4106578830701</v>
      </c>
      <c r="K270" s="5">
        <v>0.76819822368615498</v>
      </c>
      <c r="L270" s="53">
        <v>19431682.51083592</v>
      </c>
      <c r="M270" s="5">
        <v>194316.82510835919</v>
      </c>
      <c r="N270" s="5">
        <v>220638.64730170404</v>
      </c>
      <c r="O270" s="54">
        <v>82.595027472588967</v>
      </c>
      <c r="P270" s="5">
        <v>1423683.2728531647</v>
      </c>
      <c r="Q270" s="5">
        <v>28473.665457063293</v>
      </c>
      <c r="R270" s="5">
        <v>44612.157736669433</v>
      </c>
      <c r="S270" s="5">
        <v>22.356581138819376</v>
      </c>
      <c r="T270" s="53">
        <v>68483.357396329302</v>
      </c>
      <c r="U270" s="40">
        <v>12745785999.1719</v>
      </c>
      <c r="V270" s="105">
        <v>1</v>
      </c>
      <c r="W270" s="105">
        <v>1</v>
      </c>
      <c r="X270" s="105">
        <v>2</v>
      </c>
      <c r="Y270" s="105">
        <v>2</v>
      </c>
      <c r="Z270" s="105">
        <v>3</v>
      </c>
      <c r="AA270" s="106">
        <v>2</v>
      </c>
      <c r="AB270" s="105">
        <v>2</v>
      </c>
      <c r="AC270" s="105">
        <v>3</v>
      </c>
      <c r="AD270" s="105">
        <v>4</v>
      </c>
      <c r="AE270" s="105">
        <v>4</v>
      </c>
      <c r="AF270" s="92">
        <f t="shared" si="96"/>
        <v>269.69363478546927</v>
      </c>
      <c r="AG270" s="96">
        <f t="shared" si="97"/>
        <v>234.5863374148297</v>
      </c>
      <c r="AH270" s="97">
        <f t="shared" si="98"/>
        <v>210.64378422383734</v>
      </c>
      <c r="AI270" s="98">
        <f t="shared" si="99"/>
        <v>175.53648685319777</v>
      </c>
      <c r="AJ270" s="60" t="str">
        <f>IF(head!$F$48="S460","a0","b")</f>
        <v>b</v>
      </c>
      <c r="AK270" s="60">
        <f t="shared" si="100"/>
        <v>0.34</v>
      </c>
      <c r="AL270" s="20">
        <f>IF(head!F$48="S235",235,IF(head!F$48="S275",275,IF(head!F$48="S355",355,IF(head!F$48="S420",420,460))))^0.5*head!$I$40*1000/(S270*3.1416*210000^0.5)</f>
        <v>1.7146303474785307</v>
      </c>
      <c r="AM270" s="20">
        <f t="shared" si="101"/>
        <v>2.2274657733185239</v>
      </c>
      <c r="AN270" s="20">
        <f t="shared" si="102"/>
        <v>0.27402425838289429</v>
      </c>
      <c r="AO270" s="21">
        <f>IF(head!F$48="S235",235,IF(head!F$48="S275",275,IF(head!F$48="S355",355,IF(head!F$48="S420",420,460))))*AN270*J270/1000</f>
        <v>183.42540025263995</v>
      </c>
      <c r="AP270" s="45" t="str">
        <f t="shared" si="94"/>
        <v>IPE 220</v>
      </c>
    </row>
    <row r="271" spans="1:42">
      <c r="A271" s="24" t="s">
        <v>289</v>
      </c>
      <c r="B271" s="31">
        <f t="shared" si="95"/>
        <v>255.24875283958698</v>
      </c>
      <c r="C271" s="4">
        <v>220</v>
      </c>
      <c r="D271" s="4">
        <v>110</v>
      </c>
      <c r="E271" s="218">
        <v>5.9</v>
      </c>
      <c r="F271" s="4">
        <v>9.1999999999999993</v>
      </c>
      <c r="G271" s="4">
        <v>12</v>
      </c>
      <c r="H271" s="39">
        <v>26.195847664382097</v>
      </c>
      <c r="I271" s="5">
        <v>26.696405263064555</v>
      </c>
      <c r="J271" s="5">
        <v>3337.0506578830696</v>
      </c>
      <c r="K271" s="5">
        <v>0.84759822368615501</v>
      </c>
      <c r="L271" s="53">
        <v>27718387.94364794</v>
      </c>
      <c r="M271" s="5">
        <v>251985.34494225399</v>
      </c>
      <c r="N271" s="5">
        <v>285406.00242001651</v>
      </c>
      <c r="O271" s="54">
        <v>91.138648614810094</v>
      </c>
      <c r="P271" s="5">
        <v>2048861.5086139673</v>
      </c>
      <c r="Q271" s="5">
        <v>37252.027429344867</v>
      </c>
      <c r="R271" s="5">
        <v>58110.40333535189</v>
      </c>
      <c r="S271" s="5">
        <v>24.778493712800756</v>
      </c>
      <c r="T271" s="53">
        <v>89836.901121749703</v>
      </c>
      <c r="U271" s="40">
        <v>22309856872.265202</v>
      </c>
      <c r="V271" s="105">
        <v>1</v>
      </c>
      <c r="W271" s="105">
        <v>1</v>
      </c>
      <c r="X271" s="105">
        <v>2</v>
      </c>
      <c r="Y271" s="105">
        <v>3</v>
      </c>
      <c r="Z271" s="105">
        <v>4</v>
      </c>
      <c r="AA271" s="106">
        <v>2</v>
      </c>
      <c r="AB271" s="105">
        <v>3</v>
      </c>
      <c r="AC271" s="105">
        <v>4</v>
      </c>
      <c r="AD271" s="105">
        <v>4</v>
      </c>
      <c r="AE271" s="105">
        <v>4</v>
      </c>
      <c r="AF271" s="92">
        <f t="shared" si="96"/>
        <v>253.99621120041593</v>
      </c>
      <c r="AG271" s="96">
        <f t="shared" si="97"/>
        <v>221.03297171822572</v>
      </c>
      <c r="AH271" s="97">
        <f t="shared" si="98"/>
        <v>197.77943689314122</v>
      </c>
      <c r="AI271" s="98">
        <f t="shared" si="99"/>
        <v>164.81619741095102</v>
      </c>
      <c r="AJ271" s="60" t="str">
        <f>IF(head!$F$48="S460","a0","b")</f>
        <v>b</v>
      </c>
      <c r="AK271" s="60">
        <f t="shared" si="100"/>
        <v>0.34</v>
      </c>
      <c r="AL271" s="20">
        <f>IF(head!F$48="S235",235,IF(head!F$48="S275",275,IF(head!F$48="S355",355,IF(head!F$48="S420",420,460))))^0.5*head!$I$40*1000/(S271*3.1416*210000^0.5)</f>
        <v>1.5470380456049504</v>
      </c>
      <c r="AM271" s="20">
        <f t="shared" si="101"/>
        <v>1.9256598250274339</v>
      </c>
      <c r="AN271" s="20">
        <f t="shared" si="102"/>
        <v>0.32548649003410768</v>
      </c>
      <c r="AO271" s="21">
        <f>IF(head!F$48="S235",235,IF(head!F$48="S275",275,IF(head!F$48="S355",355,IF(head!F$48="S420",420,460))))*AN271*J271/1000</f>
        <v>255.24875283958698</v>
      </c>
      <c r="AP271" s="45" t="str">
        <f t="shared" si="94"/>
        <v>IPE 240</v>
      </c>
    </row>
    <row r="272" spans="1:42">
      <c r="A272" s="24" t="s">
        <v>290</v>
      </c>
      <c r="B272" s="31">
        <f t="shared" si="95"/>
        <v>341.86741499140737</v>
      </c>
      <c r="C272" s="4">
        <v>240</v>
      </c>
      <c r="D272" s="4">
        <v>120</v>
      </c>
      <c r="E272" s="218">
        <v>6.2</v>
      </c>
      <c r="F272" s="4">
        <v>9.8000000000000007</v>
      </c>
      <c r="G272" s="4">
        <v>15</v>
      </c>
      <c r="H272" s="39">
        <v>30.706229975597029</v>
      </c>
      <c r="I272" s="5">
        <v>31.292973223538368</v>
      </c>
      <c r="J272" s="5">
        <v>3911.6216529422964</v>
      </c>
      <c r="K272" s="5">
        <v>0.92184777960769382</v>
      </c>
      <c r="L272" s="53">
        <v>38916262.363993488</v>
      </c>
      <c r="M272" s="5">
        <v>324302.18636661238</v>
      </c>
      <c r="N272" s="5">
        <v>366645.33336010663</v>
      </c>
      <c r="O272" s="54">
        <v>99.744082672502486</v>
      </c>
      <c r="P272" s="5">
        <v>2836341.6458317628</v>
      </c>
      <c r="Q272" s="5">
        <v>47272.360763862722</v>
      </c>
      <c r="R272" s="5">
        <v>73923.907918255558</v>
      </c>
      <c r="S272" s="5">
        <v>26.927798579148277</v>
      </c>
      <c r="T272" s="53">
        <v>127414.51787382401</v>
      </c>
      <c r="U272" s="40">
        <v>36679138597.048103</v>
      </c>
      <c r="V272" s="105">
        <v>1</v>
      </c>
      <c r="W272" s="105">
        <v>2</v>
      </c>
      <c r="X272" s="105">
        <v>2</v>
      </c>
      <c r="Y272" s="105">
        <v>3</v>
      </c>
      <c r="Z272" s="105">
        <v>4</v>
      </c>
      <c r="AA272" s="106">
        <v>2</v>
      </c>
      <c r="AB272" s="105">
        <v>3</v>
      </c>
      <c r="AC272" s="105">
        <v>4</v>
      </c>
      <c r="AD272" s="105">
        <v>4</v>
      </c>
      <c r="AE272" s="105">
        <v>4</v>
      </c>
      <c r="AF272" s="92">
        <f t="shared" si="96"/>
        <v>235.66895303237877</v>
      </c>
      <c r="AG272" s="96">
        <f t="shared" si="97"/>
        <v>204.99113941772694</v>
      </c>
      <c r="AH272" s="97">
        <f t="shared" si="98"/>
        <v>184.06688168791086</v>
      </c>
      <c r="AI272" s="98">
        <f t="shared" si="99"/>
        <v>153.38906807325907</v>
      </c>
      <c r="AJ272" s="60" t="str">
        <f>IF(head!$F$48="S460","a0","b")</f>
        <v>b</v>
      </c>
      <c r="AK272" s="60">
        <f t="shared" si="100"/>
        <v>0.34</v>
      </c>
      <c r="AL272" s="20">
        <f>IF(head!F$48="S235",235,IF(head!F$48="S275",275,IF(head!F$48="S355",355,IF(head!F$48="S420",420,460))))^0.5*head!$I$40*1000/(S272*3.1416*210000^0.5)</f>
        <v>1.4235576062340816</v>
      </c>
      <c r="AM272" s="20">
        <f t="shared" si="101"/>
        <v>1.7212629221932481</v>
      </c>
      <c r="AN272" s="20">
        <f t="shared" si="102"/>
        <v>0.37190584532018506</v>
      </c>
      <c r="AO272" s="21">
        <f>IF(head!F$48="S235",235,IF(head!F$48="S275",275,IF(head!F$48="S355",355,IF(head!F$48="S420",420,460))))*AN272*J272/1000</f>
        <v>341.86741499140737</v>
      </c>
      <c r="AP272" s="45" t="str">
        <f t="shared" si="94"/>
        <v>IPE 270</v>
      </c>
    </row>
    <row r="273" spans="1:42">
      <c r="A273" s="24" t="s">
        <v>159</v>
      </c>
      <c r="B273" s="31">
        <f t="shared" si="95"/>
        <v>477.8656671113344</v>
      </c>
      <c r="C273" s="4">
        <v>270</v>
      </c>
      <c r="D273" s="4">
        <v>135</v>
      </c>
      <c r="E273" s="218">
        <v>6.6</v>
      </c>
      <c r="F273" s="4">
        <v>10.199999999999999</v>
      </c>
      <c r="G273" s="4">
        <v>15</v>
      </c>
      <c r="H273" s="39">
        <v>36.066837975597025</v>
      </c>
      <c r="I273" s="5">
        <v>36.756013223538368</v>
      </c>
      <c r="J273" s="5">
        <v>4594.5016529422965</v>
      </c>
      <c r="K273" s="5">
        <v>1.0410477796076936</v>
      </c>
      <c r="L273" s="53">
        <v>57897829.396316454</v>
      </c>
      <c r="M273" s="5">
        <v>428872.81034308486</v>
      </c>
      <c r="N273" s="5">
        <v>483996.81749306415</v>
      </c>
      <c r="O273" s="54">
        <v>112.25661312584485</v>
      </c>
      <c r="P273" s="5">
        <v>4198687.8429318499</v>
      </c>
      <c r="Q273" s="5">
        <v>62202.782858249629</v>
      </c>
      <c r="R273" s="5">
        <v>96950.136248844021</v>
      </c>
      <c r="S273" s="5">
        <v>30.229961060795532</v>
      </c>
      <c r="T273" s="53">
        <v>157144.760961914</v>
      </c>
      <c r="U273" s="40">
        <v>69467614268.849304</v>
      </c>
      <c r="V273" s="105">
        <v>2</v>
      </c>
      <c r="W273" s="105">
        <v>2</v>
      </c>
      <c r="X273" s="105">
        <v>3</v>
      </c>
      <c r="Y273" s="105">
        <v>4</v>
      </c>
      <c r="Z273" s="105">
        <v>4</v>
      </c>
      <c r="AA273" s="106">
        <v>3</v>
      </c>
      <c r="AB273" s="105">
        <v>4</v>
      </c>
      <c r="AC273" s="105">
        <v>4</v>
      </c>
      <c r="AD273" s="105">
        <v>4</v>
      </c>
      <c r="AE273" s="105">
        <v>4</v>
      </c>
      <c r="AF273" s="92">
        <f t="shared" si="96"/>
        <v>226.58557080744799</v>
      </c>
      <c r="AG273" s="96">
        <f t="shared" si="97"/>
        <v>197.20262349398985</v>
      </c>
      <c r="AH273" s="97">
        <f t="shared" si="98"/>
        <v>176.29768388074908</v>
      </c>
      <c r="AI273" s="98">
        <f t="shared" si="99"/>
        <v>146.91473656729087</v>
      </c>
      <c r="AJ273" s="60" t="str">
        <f>IF(head!$F$48="S460","a0","b")</f>
        <v>b</v>
      </c>
      <c r="AK273" s="60">
        <f t="shared" si="100"/>
        <v>0.34</v>
      </c>
      <c r="AL273" s="20">
        <f>IF(head!F$48="S235",235,IF(head!F$48="S275",275,IF(head!F$48="S355",355,IF(head!F$48="S420",420,460))))^0.5*head!$I$40*1000/(S273*3.1416*210000^0.5)</f>
        <v>1.2680556355793415</v>
      </c>
      <c r="AM273" s="20">
        <f t="shared" si="101"/>
        <v>1.4855520055107521</v>
      </c>
      <c r="AN273" s="20">
        <f t="shared" si="102"/>
        <v>0.44258791866486624</v>
      </c>
      <c r="AO273" s="21">
        <f>IF(head!F$48="S235",235,IF(head!F$48="S275",275,IF(head!F$48="S355",355,IF(head!F$48="S420",420,460))))*AN273*J273/1000</f>
        <v>477.8656671113344</v>
      </c>
      <c r="AP273" s="45" t="str">
        <f t="shared" si="94"/>
        <v>IPE 300</v>
      </c>
    </row>
    <row r="274" spans="1:42">
      <c r="A274" s="24" t="s">
        <v>160</v>
      </c>
      <c r="B274" s="31">
        <f t="shared" si="95"/>
        <v>643.92351289326598</v>
      </c>
      <c r="C274" s="4">
        <v>300</v>
      </c>
      <c r="D274" s="4">
        <v>150</v>
      </c>
      <c r="E274" s="218">
        <v>7.1</v>
      </c>
      <c r="F274" s="4">
        <v>10.7</v>
      </c>
      <c r="G274" s="4">
        <v>15</v>
      </c>
      <c r="H274" s="39">
        <v>42.242432975597033</v>
      </c>
      <c r="I274" s="5">
        <v>43.04961322353838</v>
      </c>
      <c r="J274" s="5">
        <v>5381.2016529422972</v>
      </c>
      <c r="K274" s="5">
        <v>1.1600477796076936</v>
      </c>
      <c r="L274" s="53">
        <v>83561091.858479723</v>
      </c>
      <c r="M274" s="5">
        <v>557073.94572319812</v>
      </c>
      <c r="N274" s="5">
        <v>628355.88646072743</v>
      </c>
      <c r="O274" s="54">
        <v>124.6127325800165</v>
      </c>
      <c r="P274" s="5">
        <v>6037784.2439929144</v>
      </c>
      <c r="Q274" s="5">
        <v>80503.789919905525</v>
      </c>
      <c r="R274" s="5">
        <v>125218.8341620796</v>
      </c>
      <c r="S274" s="5">
        <v>33.496479236901557</v>
      </c>
      <c r="T274" s="53">
        <v>197583.59024472299</v>
      </c>
      <c r="U274" s="40">
        <v>124253980120.597</v>
      </c>
      <c r="V274" s="105">
        <v>2</v>
      </c>
      <c r="W274" s="105">
        <v>2</v>
      </c>
      <c r="X274" s="105">
        <v>4</v>
      </c>
      <c r="Y274" s="105">
        <v>4</v>
      </c>
      <c r="Z274" s="105">
        <v>4</v>
      </c>
      <c r="AA274" s="106">
        <v>3</v>
      </c>
      <c r="AB274" s="105">
        <v>4</v>
      </c>
      <c r="AC274" s="105">
        <v>4</v>
      </c>
      <c r="AD274" s="105">
        <v>4</v>
      </c>
      <c r="AE274" s="105">
        <v>4</v>
      </c>
      <c r="AF274" s="92">
        <f t="shared" si="96"/>
        <v>215.57411418942283</v>
      </c>
      <c r="AG274" s="96">
        <f t="shared" si="97"/>
        <v>187.69929929227362</v>
      </c>
      <c r="AH274" s="97">
        <f t="shared" si="98"/>
        <v>167.24888938289536</v>
      </c>
      <c r="AI274" s="98">
        <f t="shared" si="99"/>
        <v>139.37407448574615</v>
      </c>
      <c r="AJ274" s="60" t="str">
        <f>IF(head!$F$48="S460","a0","b")</f>
        <v>b</v>
      </c>
      <c r="AK274" s="60">
        <f t="shared" si="100"/>
        <v>0.34</v>
      </c>
      <c r="AL274" s="20">
        <f>IF(head!F$48="S235",235,IF(head!F$48="S275",275,IF(head!F$48="S355",355,IF(head!F$48="S420",420,460))))^0.5*head!$I$40*1000/(S274*3.1416*210000^0.5)</f>
        <v>1.1443970638041205</v>
      </c>
      <c r="AM274" s="20">
        <f t="shared" si="101"/>
        <v>1.3153698206684468</v>
      </c>
      <c r="AN274" s="20">
        <f t="shared" si="102"/>
        <v>0.50919854552686161</v>
      </c>
      <c r="AO274" s="21">
        <f>IF(head!F$48="S235",235,IF(head!F$48="S275",275,IF(head!F$48="S355",355,IF(head!F$48="S420",420,460))))*AN274*J274/1000</f>
        <v>643.92351289326598</v>
      </c>
      <c r="AP274" s="45" t="str">
        <f t="shared" si="94"/>
        <v>IPE 330</v>
      </c>
    </row>
    <row r="275" spans="1:42">
      <c r="A275" s="24" t="s">
        <v>161</v>
      </c>
      <c r="B275" s="31">
        <f t="shared" si="95"/>
        <v>804.80841446881163</v>
      </c>
      <c r="C275" s="4">
        <v>330</v>
      </c>
      <c r="D275" s="4">
        <v>160</v>
      </c>
      <c r="E275" s="218">
        <v>7.5</v>
      </c>
      <c r="F275" s="4">
        <v>11.5</v>
      </c>
      <c r="G275" s="4">
        <v>18</v>
      </c>
      <c r="H275" s="39">
        <v>49.145898244859723</v>
      </c>
      <c r="I275" s="5">
        <v>50.08499184189526</v>
      </c>
      <c r="J275" s="5">
        <v>6260.6239802369073</v>
      </c>
      <c r="K275" s="5">
        <v>1.2540973355292326</v>
      </c>
      <c r="L275" s="53">
        <v>117669047.3922105</v>
      </c>
      <c r="M275" s="5">
        <v>713145.74177097285</v>
      </c>
      <c r="N275" s="5">
        <v>804330.67432210094</v>
      </c>
      <c r="O275" s="54">
        <v>137.09521866620102</v>
      </c>
      <c r="P275" s="5">
        <v>7881421.7032166766</v>
      </c>
      <c r="Q275" s="5">
        <v>98517.77129020846</v>
      </c>
      <c r="R275" s="5">
        <v>153678.38407015274</v>
      </c>
      <c r="S275" s="5">
        <v>35.480805642629029</v>
      </c>
      <c r="T275" s="53">
        <v>275995.50349294499</v>
      </c>
      <c r="U275" s="40">
        <v>196083826723.95099</v>
      </c>
      <c r="V275" s="105">
        <v>2</v>
      </c>
      <c r="W275" s="105">
        <v>3</v>
      </c>
      <c r="X275" s="105">
        <v>4</v>
      </c>
      <c r="Y275" s="105">
        <v>4</v>
      </c>
      <c r="Z275" s="105">
        <v>4</v>
      </c>
      <c r="AA275" s="106">
        <v>4</v>
      </c>
      <c r="AB275" s="105">
        <v>4</v>
      </c>
      <c r="AC275" s="105">
        <v>4</v>
      </c>
      <c r="AD275" s="105">
        <v>4</v>
      </c>
      <c r="AE275" s="105">
        <v>4</v>
      </c>
      <c r="AF275" s="92">
        <f t="shared" si="96"/>
        <v>200.31507074823179</v>
      </c>
      <c r="AG275" s="96">
        <f t="shared" si="97"/>
        <v>174.75851272700635</v>
      </c>
      <c r="AH275" s="97">
        <f t="shared" si="98"/>
        <v>156.53391788000596</v>
      </c>
      <c r="AI275" s="98">
        <f t="shared" si="99"/>
        <v>130.97735985878049</v>
      </c>
      <c r="AJ275" s="60" t="str">
        <f>IF(head!$F$48="S460","a0","b")</f>
        <v>b</v>
      </c>
      <c r="AK275" s="60">
        <f t="shared" si="100"/>
        <v>0.34</v>
      </c>
      <c r="AL275" s="20">
        <f>IF(head!F$48="S235",235,IF(head!F$48="S275",275,IF(head!F$48="S355",355,IF(head!F$48="S420",420,460))))^0.5*head!$I$40*1000/(S275*3.1416*210000^0.5)</f>
        <v>1.0803946469701819</v>
      </c>
      <c r="AM275" s="20">
        <f t="shared" si="101"/>
        <v>1.2332933865858431</v>
      </c>
      <c r="AN275" s="20">
        <f t="shared" si="102"/>
        <v>0.54702481224315569</v>
      </c>
      <c r="AO275" s="21">
        <f>IF(head!F$48="S235",235,IF(head!F$48="S275",275,IF(head!F$48="S355",355,IF(head!F$48="S420",420,460))))*AN275*J275/1000</f>
        <v>804.80841446881163</v>
      </c>
      <c r="AP275" s="45" t="str">
        <f t="shared" si="94"/>
        <v>IPE 360</v>
      </c>
    </row>
    <row r="276" spans="1:42">
      <c r="A276" s="24" t="s">
        <v>162</v>
      </c>
      <c r="B276" s="31">
        <f t="shared" si="95"/>
        <v>1007.3744614908464</v>
      </c>
      <c r="C276" s="4">
        <v>360</v>
      </c>
      <c r="D276" s="4">
        <v>170</v>
      </c>
      <c r="E276" s="218">
        <v>8</v>
      </c>
      <c r="F276" s="4">
        <v>12.7</v>
      </c>
      <c r="G276" s="4">
        <v>18</v>
      </c>
      <c r="H276" s="39">
        <v>57.092453244859726</v>
      </c>
      <c r="I276" s="5">
        <v>58.183391841895258</v>
      </c>
      <c r="J276" s="5">
        <v>7272.9239802369075</v>
      </c>
      <c r="K276" s="5">
        <v>1.3530973355292326</v>
      </c>
      <c r="L276" s="53">
        <v>162656309.20663005</v>
      </c>
      <c r="M276" s="5">
        <v>903646.16225905588</v>
      </c>
      <c r="N276" s="5">
        <v>1019146.9302493702</v>
      </c>
      <c r="O276" s="54">
        <v>149.54811136633731</v>
      </c>
      <c r="P276" s="5">
        <v>10434519.648833852</v>
      </c>
      <c r="Q276" s="5">
        <v>122759.05469216297</v>
      </c>
      <c r="R276" s="5">
        <v>191099.32756521198</v>
      </c>
      <c r="S276" s="5">
        <v>37.877534856053138</v>
      </c>
      <c r="T276" s="53">
        <v>370950.66131164302</v>
      </c>
      <c r="U276" s="40">
        <v>309359162024.84302</v>
      </c>
      <c r="V276" s="105">
        <v>2</v>
      </c>
      <c r="W276" s="105">
        <v>3</v>
      </c>
      <c r="X276" s="105">
        <v>4</v>
      </c>
      <c r="Y276" s="105">
        <v>4</v>
      </c>
      <c r="Z276" s="105">
        <v>4</v>
      </c>
      <c r="AA276" s="106">
        <v>4</v>
      </c>
      <c r="AB276" s="105">
        <v>4</v>
      </c>
      <c r="AC276" s="105">
        <v>4</v>
      </c>
      <c r="AD276" s="105">
        <v>4</v>
      </c>
      <c r="AE276" s="105">
        <v>4</v>
      </c>
      <c r="AF276" s="92">
        <f t="shared" si="96"/>
        <v>186.04585160054938</v>
      </c>
      <c r="AG276" s="96">
        <f t="shared" si="97"/>
        <v>162.67148381367991</v>
      </c>
      <c r="AH276" s="97">
        <f t="shared" si="98"/>
        <v>145.74605796518605</v>
      </c>
      <c r="AI276" s="98">
        <f t="shared" si="99"/>
        <v>122.37169017831658</v>
      </c>
      <c r="AJ276" s="60" t="str">
        <f>IF(head!$F$48="S460","a0","b")</f>
        <v>b</v>
      </c>
      <c r="AK276" s="60">
        <f t="shared" si="100"/>
        <v>0.34</v>
      </c>
      <c r="AL276" s="20">
        <f>IF(head!F$48="S235",235,IF(head!F$48="S275",275,IF(head!F$48="S355",355,IF(head!F$48="S420",420,460))))^0.5*head!$I$40*1000/(S276*3.1416*210000^0.5)</f>
        <v>1.0120318714553267</v>
      </c>
      <c r="AM276" s="20">
        <f t="shared" si="101"/>
        <v>1.1501496725680909</v>
      </c>
      <c r="AN276" s="20">
        <f t="shared" si="102"/>
        <v>0.58940528565673622</v>
      </c>
      <c r="AO276" s="21">
        <f>IF(head!F$48="S235",235,IF(head!F$48="S275",275,IF(head!F$48="S355",355,IF(head!F$48="S420",420,460))))*AN276*J276/1000</f>
        <v>1007.3744614908464</v>
      </c>
      <c r="AP276" s="45" t="str">
        <f t="shared" si="94"/>
        <v>IPE 400</v>
      </c>
    </row>
    <row r="277" spans="1:42">
      <c r="A277" s="24" t="s">
        <v>163</v>
      </c>
      <c r="B277" s="31">
        <f t="shared" si="95"/>
        <v>1222.4152799429653</v>
      </c>
      <c r="C277" s="4">
        <v>400</v>
      </c>
      <c r="D277" s="4">
        <v>180</v>
      </c>
      <c r="E277" s="218">
        <v>8.6</v>
      </c>
      <c r="F277" s="4">
        <v>13.5</v>
      </c>
      <c r="G277" s="4">
        <v>21</v>
      </c>
      <c r="H277" s="39">
        <v>66.303907472170167</v>
      </c>
      <c r="I277" s="5">
        <v>67.570861118135198</v>
      </c>
      <c r="J277" s="5">
        <v>8446.3576397669003</v>
      </c>
      <c r="K277" s="5">
        <v>1.4667468914507713</v>
      </c>
      <c r="L277" s="53">
        <v>231283690.88907623</v>
      </c>
      <c r="M277" s="5">
        <v>1156418.4544453812</v>
      </c>
      <c r="N277" s="5">
        <v>1307147.6393814222</v>
      </c>
      <c r="O277" s="54">
        <v>165.47705051200114</v>
      </c>
      <c r="P277" s="5">
        <v>13178240.280089362</v>
      </c>
      <c r="Q277" s="5">
        <v>146424.89200099293</v>
      </c>
      <c r="R277" s="5">
        <v>229000.27828610261</v>
      </c>
      <c r="S277" s="5">
        <v>39.49971641129823</v>
      </c>
      <c r="T277" s="53">
        <v>504297.04243728402</v>
      </c>
      <c r="U277" s="40">
        <v>482874034103.77698</v>
      </c>
      <c r="V277" s="105">
        <v>3</v>
      </c>
      <c r="W277" s="105">
        <v>3</v>
      </c>
      <c r="X277" s="105">
        <v>4</v>
      </c>
      <c r="Y277" s="105">
        <v>4</v>
      </c>
      <c r="Z277" s="105">
        <v>4</v>
      </c>
      <c r="AA277" s="106">
        <v>4</v>
      </c>
      <c r="AB277" s="105">
        <v>4</v>
      </c>
      <c r="AC277" s="105">
        <v>4</v>
      </c>
      <c r="AD277" s="105">
        <v>4</v>
      </c>
      <c r="AE277" s="105">
        <v>4</v>
      </c>
      <c r="AF277" s="92">
        <f t="shared" si="96"/>
        <v>173.65436724406214</v>
      </c>
      <c r="AG277" s="96">
        <f t="shared" si="97"/>
        <v>152.34340603724218</v>
      </c>
      <c r="AH277" s="97">
        <f t="shared" si="98"/>
        <v>137.3373055550621</v>
      </c>
      <c r="AI277" s="98">
        <f t="shared" si="99"/>
        <v>116.02634434824213</v>
      </c>
      <c r="AJ277" s="60" t="str">
        <f>IF(head!$F$48="S460","a0","b")</f>
        <v>b</v>
      </c>
      <c r="AK277" s="60">
        <f t="shared" si="100"/>
        <v>0.34</v>
      </c>
      <c r="AL277" s="20">
        <f>IF(head!F$48="S235",235,IF(head!F$48="S275",275,IF(head!F$48="S355",355,IF(head!F$48="S420",420,460))))^0.5*head!$I$40*1000/(S277*3.1416*210000^0.5)</f>
        <v>0.97046956204276047</v>
      </c>
      <c r="AM277" s="20">
        <f t="shared" si="101"/>
        <v>1.101885410973003</v>
      </c>
      <c r="AN277" s="20">
        <f t="shared" si="102"/>
        <v>0.6158592106262063</v>
      </c>
      <c r="AO277" s="21">
        <f>IF(head!F$48="S235",235,IF(head!F$48="S275",275,IF(head!F$48="S355",355,IF(head!F$48="S420",420,460))))*AN277*J277/1000</f>
        <v>1222.4152799429653</v>
      </c>
      <c r="AP277" s="45" t="str">
        <f t="shared" si="94"/>
        <v>IPE 450</v>
      </c>
    </row>
    <row r="278" spans="1:42">
      <c r="A278" s="24" t="s">
        <v>164</v>
      </c>
      <c r="B278" s="31">
        <f t="shared" si="95"/>
        <v>1489.3336138894012</v>
      </c>
      <c r="C278" s="4">
        <v>450</v>
      </c>
      <c r="D278" s="4">
        <v>190</v>
      </c>
      <c r="E278" s="218">
        <v>9.4</v>
      </c>
      <c r="F278" s="4">
        <v>14.6</v>
      </c>
      <c r="G278" s="4">
        <v>21</v>
      </c>
      <c r="H278" s="39">
        <v>77.574309472170171</v>
      </c>
      <c r="I278" s="5">
        <v>79.056621118135212</v>
      </c>
      <c r="J278" s="5">
        <v>9882.0776397669015</v>
      </c>
      <c r="K278" s="5">
        <v>1.6051468914507714</v>
      </c>
      <c r="L278" s="53">
        <v>337429418.08865297</v>
      </c>
      <c r="M278" s="5">
        <v>1499686.3026162353</v>
      </c>
      <c r="N278" s="5">
        <v>1701793.1209718508</v>
      </c>
      <c r="O278" s="54">
        <v>184.78526651486931</v>
      </c>
      <c r="P278" s="5">
        <v>16758612.060873941</v>
      </c>
      <c r="Q278" s="5">
        <v>176406.44274604149</v>
      </c>
      <c r="R278" s="5">
        <v>276380.40334200935</v>
      </c>
      <c r="S278" s="5">
        <v>41.180810795490672</v>
      </c>
      <c r="T278" s="53">
        <v>660739.50691333797</v>
      </c>
      <c r="U278" s="40">
        <v>780951618975.03101</v>
      </c>
      <c r="V278" s="105">
        <v>3</v>
      </c>
      <c r="W278" s="105">
        <v>4</v>
      </c>
      <c r="X278" s="105">
        <v>4</v>
      </c>
      <c r="Y278" s="105">
        <v>4</v>
      </c>
      <c r="Z278" s="105">
        <v>4</v>
      </c>
      <c r="AA278" s="106">
        <v>4</v>
      </c>
      <c r="AB278" s="105">
        <v>4</v>
      </c>
      <c r="AC278" s="105">
        <v>4</v>
      </c>
      <c r="AD278" s="105">
        <v>4</v>
      </c>
      <c r="AE278" s="105">
        <v>4</v>
      </c>
      <c r="AF278" s="92">
        <f t="shared" si="96"/>
        <v>162.43010326000976</v>
      </c>
      <c r="AG278" s="96">
        <f t="shared" si="97"/>
        <v>143.20337716797698</v>
      </c>
      <c r="AH278" s="97">
        <f t="shared" si="98"/>
        <v>129.5274178831682</v>
      </c>
      <c r="AI278" s="98">
        <f t="shared" si="99"/>
        <v>110.30069179113542</v>
      </c>
      <c r="AJ278" s="60" t="str">
        <f>IF(head!$F$48="S460","a0","b")</f>
        <v>b</v>
      </c>
      <c r="AK278" s="60">
        <f t="shared" si="100"/>
        <v>0.34</v>
      </c>
      <c r="AL278" s="20">
        <f>IF(head!F$48="S235",235,IF(head!F$48="S275",275,IF(head!F$48="S355",355,IF(head!F$48="S420",420,460))))^0.5*head!$I$40*1000/(S278*3.1416*210000^0.5)</f>
        <v>0.9308527866742089</v>
      </c>
      <c r="AM278" s="20">
        <f t="shared" si="101"/>
        <v>1.0574884289641857</v>
      </c>
      <c r="AN278" s="20">
        <f t="shared" si="102"/>
        <v>0.64132160031150787</v>
      </c>
      <c r="AO278" s="21">
        <f>IF(head!F$48="S235",235,IF(head!F$48="S275",275,IF(head!F$48="S355",355,IF(head!F$48="S420",420,460))))*AN278*J278/1000</f>
        <v>1489.3336138894012</v>
      </c>
      <c r="AP278" s="45" t="str">
        <f t="shared" si="94"/>
        <v>IPE 500</v>
      </c>
    </row>
    <row r="279" spans="1:42">
      <c r="A279" s="24" t="s">
        <v>165</v>
      </c>
      <c r="B279" s="31">
        <f t="shared" si="95"/>
        <v>1811.8907209767633</v>
      </c>
      <c r="C279" s="4">
        <v>500</v>
      </c>
      <c r="D279" s="4">
        <v>200</v>
      </c>
      <c r="E279" s="218">
        <v>10.199999999999999</v>
      </c>
      <c r="F279" s="4">
        <v>16</v>
      </c>
      <c r="G279" s="4">
        <v>21</v>
      </c>
      <c r="H279" s="39">
        <v>90.68443747217016</v>
      </c>
      <c r="I279" s="5">
        <v>92.417261118135201</v>
      </c>
      <c r="J279" s="5">
        <v>11552.1576397669</v>
      </c>
      <c r="K279" s="5">
        <v>1.7435468914507712</v>
      </c>
      <c r="L279" s="53">
        <v>481985349.071702</v>
      </c>
      <c r="M279" s="5">
        <v>1927941.396286808</v>
      </c>
      <c r="N279" s="5">
        <v>2194117.9772703499</v>
      </c>
      <c r="O279" s="54">
        <v>204.26095838965679</v>
      </c>
      <c r="P279" s="5">
        <v>21416877.874903243</v>
      </c>
      <c r="Q279" s="5">
        <v>214168.77874903244</v>
      </c>
      <c r="R279" s="5">
        <v>335879.03439791611</v>
      </c>
      <c r="S279" s="5">
        <v>43.057273610488807</v>
      </c>
      <c r="T279" s="53">
        <v>886444.3203830549</v>
      </c>
      <c r="U279" s="40">
        <v>1235377575484.97</v>
      </c>
      <c r="V279" s="105">
        <v>3</v>
      </c>
      <c r="W279" s="105">
        <v>4</v>
      </c>
      <c r="X279" s="105">
        <v>4</v>
      </c>
      <c r="Y279" s="105">
        <v>4</v>
      </c>
      <c r="Z279" s="105">
        <v>4</v>
      </c>
      <c r="AA279" s="106">
        <v>4</v>
      </c>
      <c r="AB279" s="105">
        <v>4</v>
      </c>
      <c r="AC279" s="105">
        <v>4</v>
      </c>
      <c r="AD279" s="105">
        <v>4</v>
      </c>
      <c r="AE279" s="105">
        <v>4</v>
      </c>
      <c r="AF279" s="92">
        <f t="shared" si="96"/>
        <v>150.92824611818168</v>
      </c>
      <c r="AG279" s="96">
        <f t="shared" si="97"/>
        <v>133.61546297959944</v>
      </c>
      <c r="AH279" s="97">
        <f t="shared" si="98"/>
        <v>121.18948197007545</v>
      </c>
      <c r="AI279" s="98">
        <f t="shared" si="99"/>
        <v>103.87669883149324</v>
      </c>
      <c r="AJ279" s="60" t="str">
        <f>IF(head!$F$48="S460","a0","b")</f>
        <v>b</v>
      </c>
      <c r="AK279" s="60">
        <f t="shared" si="100"/>
        <v>0.34</v>
      </c>
      <c r="AL279" s="20">
        <f>IF(head!F$48="S235",235,IF(head!F$48="S275",275,IF(head!F$48="S355",355,IF(head!F$48="S420",420,460))))^0.5*head!$I$40*1000/(S279*3.1416*210000^0.5)</f>
        <v>0.89028564217191397</v>
      </c>
      <c r="AM279" s="20">
        <f t="shared" si="101"/>
        <v>1.0136528214979541</v>
      </c>
      <c r="AN279" s="20">
        <f t="shared" si="102"/>
        <v>0.66742278985276737</v>
      </c>
      <c r="AO279" s="21">
        <f>IF(head!F$48="S235",235,IF(head!F$48="S275",275,IF(head!F$48="S355",355,IF(head!F$48="S420",420,460))))*AN279*J279/1000</f>
        <v>1811.8907209767633</v>
      </c>
      <c r="AP279" s="45" t="str">
        <f t="shared" si="94"/>
        <v>IPE 550</v>
      </c>
    </row>
    <row r="280" spans="1:42">
      <c r="A280" s="24" t="s">
        <v>166</v>
      </c>
      <c r="B280" s="31">
        <f t="shared" si="95"/>
        <v>2168.4423711550571</v>
      </c>
      <c r="C280" s="4">
        <v>550</v>
      </c>
      <c r="D280" s="4">
        <v>210</v>
      </c>
      <c r="E280" s="218">
        <v>11.1</v>
      </c>
      <c r="F280" s="4">
        <v>17.2</v>
      </c>
      <c r="G280" s="4">
        <v>24</v>
      </c>
      <c r="H280" s="39">
        <v>105.51658065752839</v>
      </c>
      <c r="I280" s="5">
        <v>107.53282105225824</v>
      </c>
      <c r="J280" s="5">
        <v>13441.60263153228</v>
      </c>
      <c r="K280" s="5">
        <v>1.87659644737231</v>
      </c>
      <c r="L280" s="53">
        <v>671165170.42331505</v>
      </c>
      <c r="M280" s="5">
        <v>2440600.6197211458</v>
      </c>
      <c r="N280" s="5">
        <v>2787005.6112522464</v>
      </c>
      <c r="O280" s="54">
        <v>223.45453821763971</v>
      </c>
      <c r="P280" s="5">
        <v>26675837.22620121</v>
      </c>
      <c r="Q280" s="5">
        <v>254055.59263048772</v>
      </c>
      <c r="R280" s="5">
        <v>400536.5487617788</v>
      </c>
      <c r="S280" s="5">
        <v>44.548542851568719</v>
      </c>
      <c r="T280" s="53">
        <v>1217845.7709027899</v>
      </c>
      <c r="U280" s="40">
        <v>1861466014141.6001</v>
      </c>
      <c r="V280" s="105">
        <v>4</v>
      </c>
      <c r="W280" s="105">
        <v>4</v>
      </c>
      <c r="X280" s="105">
        <v>4</v>
      </c>
      <c r="Y280" s="105">
        <v>4</v>
      </c>
      <c r="Z280" s="105">
        <v>4</v>
      </c>
      <c r="AA280" s="106">
        <v>4</v>
      </c>
      <c r="AB280" s="105">
        <v>4</v>
      </c>
      <c r="AC280" s="105">
        <v>4</v>
      </c>
      <c r="AD280" s="105">
        <v>4</v>
      </c>
      <c r="AE280" s="105">
        <v>4</v>
      </c>
      <c r="AF280" s="92">
        <f t="shared" si="96"/>
        <v>139.6110641576366</v>
      </c>
      <c r="AG280" s="96">
        <f t="shared" si="97"/>
        <v>123.98792711389102</v>
      </c>
      <c r="AH280" s="97">
        <f t="shared" si="98"/>
        <v>113.08175384044418</v>
      </c>
      <c r="AI280" s="98">
        <f t="shared" si="99"/>
        <v>97.458616796698607</v>
      </c>
      <c r="AJ280" s="60" t="str">
        <f>IF(head!$F$48="S460","a0","b")</f>
        <v>b</v>
      </c>
      <c r="AK280" s="60">
        <f t="shared" si="100"/>
        <v>0.34</v>
      </c>
      <c r="AL280" s="20">
        <f>IF(head!F$48="S235",235,IF(head!F$48="S275",275,IF(head!F$48="S355",355,IF(head!F$48="S420",420,460))))^0.5*head!$I$40*1000/(S280*3.1416*210000^0.5)</f>
        <v>0.860483195021854</v>
      </c>
      <c r="AM280" s="20">
        <f t="shared" si="101"/>
        <v>0.98249780761122429</v>
      </c>
      <c r="AN280" s="20">
        <f t="shared" si="102"/>
        <v>0.6864817089365769</v>
      </c>
      <c r="AO280" s="21">
        <f>IF(head!F$48="S235",235,IF(head!F$48="S275",275,IF(head!F$48="S355",355,IF(head!F$48="S420",420,460))))*AN280*J280/1000</f>
        <v>2168.4423711550571</v>
      </c>
      <c r="AP280" s="45" t="str">
        <f t="shared" si="94"/>
        <v>IPE 600</v>
      </c>
    </row>
    <row r="281" spans="1:42" ht="13.5" thickBot="1">
      <c r="A281" s="25" t="s">
        <v>167</v>
      </c>
      <c r="B281" s="32">
        <f t="shared" si="95"/>
        <v>2604.1015261482767</v>
      </c>
      <c r="C281" s="27">
        <v>600</v>
      </c>
      <c r="D281" s="27">
        <v>220</v>
      </c>
      <c r="E281" s="219">
        <v>12</v>
      </c>
      <c r="F281" s="27">
        <v>19</v>
      </c>
      <c r="G281" s="27">
        <v>24</v>
      </c>
      <c r="H281" s="41">
        <v>122.4477746575284</v>
      </c>
      <c r="I281" s="26">
        <v>124.78754105225823</v>
      </c>
      <c r="J281" s="26">
        <v>15598.44263153228</v>
      </c>
      <c r="K281" s="26">
        <v>2.0147964473723099</v>
      </c>
      <c r="L281" s="55">
        <v>920834571.77568281</v>
      </c>
      <c r="M281" s="26">
        <v>3069448.5725856093</v>
      </c>
      <c r="N281" s="26">
        <v>3512399.7563037956</v>
      </c>
      <c r="O281" s="56">
        <v>242.96862057039939</v>
      </c>
      <c r="P281" s="26">
        <v>33873424.773986369</v>
      </c>
      <c r="Q281" s="26">
        <v>307940.22521805792</v>
      </c>
      <c r="R281" s="26">
        <v>485649.27894596837</v>
      </c>
      <c r="S281" s="26">
        <v>46.600323771882508</v>
      </c>
      <c r="T281" s="55">
        <v>1646117.4571889199</v>
      </c>
      <c r="U281" s="42">
        <v>2814648875763.1299</v>
      </c>
      <c r="V281" s="112">
        <v>4</v>
      </c>
      <c r="W281" s="113">
        <v>4</v>
      </c>
      <c r="X281" s="113">
        <v>4</v>
      </c>
      <c r="Y281" s="113">
        <v>4</v>
      </c>
      <c r="Z281" s="113">
        <v>4</v>
      </c>
      <c r="AA281" s="114">
        <v>4</v>
      </c>
      <c r="AB281" s="113">
        <v>4</v>
      </c>
      <c r="AC281" s="113">
        <v>4</v>
      </c>
      <c r="AD281" s="113">
        <v>4</v>
      </c>
      <c r="AE281" s="115">
        <v>4</v>
      </c>
      <c r="AF281" s="100">
        <f t="shared" si="96"/>
        <v>129.16651328379382</v>
      </c>
      <c r="AG281" s="101">
        <f t="shared" si="97"/>
        <v>115.06254116318803</v>
      </c>
      <c r="AH281" s="102">
        <f t="shared" si="98"/>
        <v>105.13870126269767</v>
      </c>
      <c r="AI281" s="103">
        <f t="shared" si="99"/>
        <v>91.034729142091876</v>
      </c>
      <c r="AJ281" s="61" t="str">
        <f>IF(head!$F$48="S460","a0","b")</f>
        <v>b</v>
      </c>
      <c r="AK281" s="61">
        <f t="shared" si="100"/>
        <v>0.34</v>
      </c>
      <c r="AL281" s="28">
        <f>IF(head!F$48="S235",235,IF(head!F$48="S275",275,IF(head!F$48="S355",355,IF(head!F$48="S420",420,460))))^0.5*head!$I$40*1000/(S281*3.1416*210000^0.5)</f>
        <v>0.82259669855802986</v>
      </c>
      <c r="AM281" s="28">
        <f t="shared" si="101"/>
        <v>0.94417410299415017</v>
      </c>
      <c r="AN281" s="28">
        <f t="shared" si="102"/>
        <v>0.71040958073544047</v>
      </c>
      <c r="AO281" s="29">
        <f>IF(head!F$48="S235",235,IF(head!F$48="S275",275,IF(head!F$48="S355",355,IF(head!F$48="S420",420,460))))*AN281*J281/1000</f>
        <v>2604.1015261482767</v>
      </c>
      <c r="AP281" s="46" t="s">
        <v>137</v>
      </c>
    </row>
  </sheetData>
  <sheetProtection selectLockedCells="1" selectUnlockedCells="1"/>
  <mergeCells count="8">
    <mergeCell ref="C1:G1"/>
    <mergeCell ref="H1:U1"/>
    <mergeCell ref="V1:AE1"/>
    <mergeCell ref="AJ1:AO1"/>
    <mergeCell ref="V2:Z2"/>
    <mergeCell ref="AA2:AE2"/>
    <mergeCell ref="AF2:AG2"/>
    <mergeCell ref="AH2:AI2"/>
  </mergeCells>
  <phoneticPr fontId="22" type="noConversion"/>
  <pageMargins left="0.98" right="0.98" top="0.98" bottom="1.18" header="0.49" footer="0.59"/>
  <pageSetup paperSize="8" fitToHeight="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head</vt:lpstr>
      <vt:lpstr>ky-kE-kp</vt:lpstr>
      <vt:lpstr>database1</vt:lpstr>
      <vt:lpstr>database2</vt:lpstr>
      <vt:lpstr>CFCHS</vt:lpstr>
      <vt:lpstr>CFSHS</vt:lpstr>
      <vt:lpstr>database2!DBASE</vt:lpstr>
      <vt:lpstr>DBASE</vt:lpstr>
      <vt:lpstr>HD</vt:lpstr>
      <vt:lpstr>HEA</vt:lpstr>
      <vt:lpstr>HEAA</vt:lpstr>
      <vt:lpstr>HEB</vt:lpstr>
      <vt:lpstr>HEM</vt:lpstr>
      <vt:lpstr>HFCHS</vt:lpstr>
      <vt:lpstr>HFSHS</vt:lpstr>
      <vt:lpstr>IPE</vt:lpstr>
      <vt:lpstr>head!Print_Area</vt:lpstr>
      <vt:lpstr>database1!Print_Titles</vt:lpstr>
      <vt:lpstr>database2!Print_Titles</vt:lpstr>
    </vt:vector>
  </TitlesOfParts>
  <Company>Bouwen met Staal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2013-10-23T06:55:08Z</cp:lastPrinted>
  <dcterms:created xsi:type="dcterms:W3CDTF">2007-01-15T15:08:35Z</dcterms:created>
  <dcterms:modified xsi:type="dcterms:W3CDTF">2013-11-13T17:05:37Z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-1565627295</vt:i4>
  </property>
  <property fmtid="{D5CDD505-2E9C-101B-9397-08002B2CF9AE}" pid="3" name="_EmailSubject">
    <vt:lpwstr/>
  </property>
  <property fmtid="{D5CDD505-2E9C-101B-9397-08002B2CF9AE}" pid="4" name="_AuthorEmail">
    <vt:lpwstr>Joris.Fellinger@infosteel.be</vt:lpwstr>
  </property>
  <property fmtid="{D5CDD505-2E9C-101B-9397-08002B2CF9AE}" pid="5" name="_AuthorEmailDisplayName">
    <vt:lpwstr>Joris Fellinger</vt:lpwstr>
  </property>
  <property fmtid="{D5CDD505-2E9C-101B-9397-08002B2CF9AE}" pid="6" name="_ReviewingToolsShownOnce">
    <vt:lpwstr/>
  </property>
</Properties>
</file>