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https://bouwenmetstaal-my.sharepoint.com/personal/bennie_bouwenmetstaal_nl/Documents/Brandinformatiesysteem/Download spreadsheets/"/>
    </mc:Choice>
  </mc:AlternateContent>
  <xr:revisionPtr revIDLastSave="175" documentId="8_{279EF7D1-CC26-0A4D-893B-E2F45111BEC9}" xr6:coauthVersionLast="47" xr6:coauthVersionMax="47" xr10:uidLastSave="{B8CB5075-7676-7447-892A-28B2BE2D47A7}"/>
  <workbookProtection workbookAlgorithmName="SHA-512" workbookHashValue="KVC1NRedEaFWdoqK+R+SiPEzBt9oDEH/fzw8Fp5zDJzvpPOoTq7J8IFwflfqI4zeZ8l4Dw1qJEOHEMHORg6h+g==" workbookSaltValue="fXeAKk6e4SwGtd3ruHIXOw==" workbookSpinCount="100000" lockStructure="1"/>
  <bookViews>
    <workbookView xWindow="0" yWindow="500" windowWidth="44800" windowHeight="23120" tabRatio="794" xr2:uid="{00000000-000D-0000-FFFF-FFFF00000000}"/>
  </bookViews>
  <sheets>
    <sheet name="head" sheetId="2" r:id="rId1"/>
    <sheet name="verf-rond" sheetId="5" state="hidden" r:id="rId2"/>
    <sheet name="verf-rechthoekig" sheetId="6" state="hidden" r:id="rId3"/>
    <sheet name="database" sheetId="4" state="hidden" r:id="rId4"/>
  </sheets>
  <definedNames>
    <definedName name="_xlnm.Print_Area" localSheetId="0">head!$A:$J</definedName>
    <definedName name="_xlnm.Print_Titles" localSheetId="3">database!$1:$3</definedName>
    <definedName name="DBASE">database!$A$4:$C$159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" l="1"/>
  <c r="G38" i="5" s="1"/>
  <c r="I4" i="5"/>
  <c r="G40" i="6"/>
  <c r="B50" i="6" s="1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C43" i="2"/>
  <c r="C42" i="2"/>
  <c r="C41" i="2"/>
  <c r="C40" i="2"/>
  <c r="C39" i="2"/>
  <c r="C38" i="2"/>
  <c r="C37" i="2"/>
  <c r="C36" i="2"/>
  <c r="C35" i="2"/>
  <c r="C34" i="2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G40" i="5"/>
  <c r="B50" i="5" s="1"/>
  <c r="A51" i="5" l="1"/>
  <c r="A44" i="5"/>
  <c r="F44" i="5" s="1"/>
  <c r="A45" i="5"/>
  <c r="G45" i="5" s="1"/>
  <c r="C50" i="5"/>
  <c r="C50" i="6"/>
  <c r="G38" i="6"/>
  <c r="A48" i="5"/>
  <c r="D44" i="5" l="1"/>
  <c r="E45" i="5"/>
  <c r="A45" i="6"/>
  <c r="C45" i="6" s="1"/>
  <c r="A44" i="6"/>
  <c r="F44" i="6" s="1"/>
  <c r="C44" i="5"/>
  <c r="B45" i="5"/>
  <c r="E44" i="5"/>
  <c r="C45" i="5"/>
  <c r="H45" i="5"/>
  <c r="D45" i="5"/>
  <c r="H44" i="5"/>
  <c r="F45" i="5"/>
  <c r="F48" i="5" s="1"/>
  <c r="B44" i="5"/>
  <c r="G44" i="5"/>
  <c r="G48" i="5" s="1"/>
  <c r="A51" i="6"/>
  <c r="A48" i="6"/>
  <c r="B48" i="5" l="1"/>
  <c r="D48" i="5"/>
  <c r="D44" i="6"/>
  <c r="B51" i="5"/>
  <c r="H48" i="5"/>
  <c r="C48" i="5"/>
  <c r="F45" i="6"/>
  <c r="F48" i="6" s="1"/>
  <c r="H44" i="6"/>
  <c r="B44" i="6"/>
  <c r="E45" i="6"/>
  <c r="G44" i="6"/>
  <c r="E44" i="6"/>
  <c r="E48" i="5"/>
  <c r="D45" i="6"/>
  <c r="D48" i="6" s="1"/>
  <c r="B45" i="6"/>
  <c r="G45" i="6"/>
  <c r="C44" i="6"/>
  <c r="C48" i="6" s="1"/>
  <c r="H45" i="6"/>
  <c r="C51" i="5" l="1"/>
  <c r="C54" i="5" s="1"/>
  <c r="H48" i="6"/>
  <c r="G48" i="6"/>
  <c r="E48" i="6"/>
  <c r="B48" i="6"/>
  <c r="B51" i="6" s="1"/>
  <c r="C51" i="6"/>
  <c r="C54" i="6" l="1"/>
  <c r="I21" i="2" s="1"/>
  <c r="J21" i="2" s="1"/>
</calcChain>
</file>

<file path=xl/sharedStrings.xml><?xml version="1.0" encoding="utf-8"?>
<sst xmlns="http://schemas.openxmlformats.org/spreadsheetml/2006/main" count="281" uniqueCount="203">
  <si>
    <t>700 °C</t>
    <phoneticPr fontId="0" type="noConversion"/>
  </si>
  <si>
    <r>
      <t xml:space="preserve">kritieke staaltemperatuur, </t>
    </r>
    <r>
      <rPr>
        <sz val="10"/>
        <rFont val="Symbol"/>
        <family val="1"/>
      </rPr>
      <t>q</t>
    </r>
    <r>
      <rPr>
        <vertAlign val="subscript"/>
        <sz val="10"/>
        <rFont val="Arial"/>
        <family val="2"/>
      </rPr>
      <t>a;cr</t>
    </r>
    <r>
      <rPr>
        <sz val="10"/>
        <rFont val="Arial"/>
        <family val="2"/>
      </rPr>
      <t xml:space="preserve"> =</t>
    </r>
    <phoneticPr fontId="0" type="noConversion"/>
  </si>
  <si>
    <r>
      <t>q</t>
    </r>
    <r>
      <rPr>
        <vertAlign val="subscript"/>
        <sz val="10"/>
        <rFont val="Arial"/>
        <family val="2"/>
      </rPr>
      <t>a;cr</t>
    </r>
    <r>
      <rPr>
        <sz val="10"/>
        <rFont val="Arial"/>
        <family val="2"/>
      </rPr>
      <t xml:space="preserve"> kritieke staaltemperatuur [°C]</t>
    </r>
    <phoneticPr fontId="12" type="noConversion"/>
  </si>
  <si>
    <t xml:space="preserve"> </t>
    <phoneticPr fontId="0" type="noConversion"/>
  </si>
  <si>
    <t>Invoervelden zijn in blauw weergegeven.</t>
    <phoneticPr fontId="0" type="noConversion"/>
  </si>
  <si>
    <t>Resultaat</t>
    <phoneticPr fontId="0" type="noConversion"/>
  </si>
  <si>
    <t>Invoer</t>
    <phoneticPr fontId="0" type="noConversion"/>
  </si>
  <si>
    <t>Berekening laagdikte als functie van profielfactor en kritieke staaltemperatuur.</t>
    <phoneticPr fontId="0" type="noConversion"/>
  </si>
  <si>
    <r>
      <t>profielfactor, A</t>
    </r>
    <r>
      <rPr>
        <vertAlign val="subscript"/>
        <sz val="10"/>
        <rFont val="Arial"/>
        <family val="2"/>
      </rPr>
      <t>m</t>
    </r>
    <r>
      <rPr>
        <sz val="10"/>
        <rFont val="Arial"/>
        <family val="2"/>
      </rPr>
      <t xml:space="preserve">/V = </t>
    </r>
    <phoneticPr fontId="0" type="noConversion"/>
  </si>
  <si>
    <t>Voorbeeldtabellen</t>
    <phoneticPr fontId="0" type="noConversion"/>
  </si>
  <si>
    <r>
      <t xml:space="preserve">benodigde droge </t>
    </r>
    <r>
      <rPr>
        <b/>
        <sz val="10"/>
        <rFont val="Arial"/>
        <family val="2"/>
      </rPr>
      <t>laagdikte</t>
    </r>
    <r>
      <rPr>
        <sz val="10"/>
        <rFont val="Arial"/>
        <family val="2"/>
      </rPr>
      <t xml:space="preserve"> opschuimende coating voor </t>
    </r>
    <r>
      <rPr>
        <b/>
        <sz val="10"/>
        <rFont val="Arial"/>
        <family val="2"/>
      </rPr>
      <t>60 minuten</t>
    </r>
    <r>
      <rPr>
        <sz val="10"/>
        <rFont val="Arial"/>
        <family val="2"/>
      </rPr>
      <t>:</t>
    </r>
    <phoneticPr fontId="0" type="noConversion"/>
  </si>
  <si>
    <t>HEM 900</t>
    <phoneticPr fontId="0" type="noConversion"/>
  </si>
  <si>
    <t>Profielfactor</t>
    <phoneticPr fontId="0" type="noConversion"/>
  </si>
  <si>
    <t>HEA 600</t>
  </si>
  <si>
    <t>HEA 650</t>
  </si>
  <si>
    <t>HEA 700</t>
  </si>
  <si>
    <t>HEA 800</t>
  </si>
  <si>
    <t>HEA 900</t>
  </si>
  <si>
    <t>HEA 1000</t>
  </si>
  <si>
    <t>HEB 100</t>
  </si>
  <si>
    <t>HEB 120</t>
  </si>
  <si>
    <t>HEB 140</t>
  </si>
  <si>
    <t>HEB 160</t>
  </si>
  <si>
    <t>HEB 180</t>
  </si>
  <si>
    <t>HEB 200</t>
  </si>
  <si>
    <t>HEB 220</t>
  </si>
  <si>
    <t>HEB 240</t>
  </si>
  <si>
    <t>HEB 260</t>
  </si>
  <si>
    <t>HEB 280</t>
  </si>
  <si>
    <t>HEB 300</t>
  </si>
  <si>
    <t>HEB 320</t>
  </si>
  <si>
    <t>HEB 340</t>
  </si>
  <si>
    <t>HEB 360</t>
  </si>
  <si>
    <t>HEB 400</t>
  </si>
  <si>
    <t>HEB 450</t>
  </si>
  <si>
    <t>HEB 500</t>
  </si>
  <si>
    <t>HEB 550</t>
  </si>
  <si>
    <t>HEB 600</t>
  </si>
  <si>
    <t>HEB 650</t>
  </si>
  <si>
    <t xml:space="preserve"> </t>
  </si>
  <si>
    <t>Interpoleren:</t>
  </si>
  <si>
    <t>Resultaat:</t>
  </si>
  <si>
    <t xml:space="preserve"> </t>
    <phoneticPr fontId="0" type="noConversion"/>
  </si>
  <si>
    <t>400 °C</t>
    <phoneticPr fontId="0" type="noConversion"/>
  </si>
  <si>
    <t>450 °C</t>
    <phoneticPr fontId="0" type="noConversion"/>
  </si>
  <si>
    <t>500 °C</t>
    <phoneticPr fontId="0" type="noConversion"/>
  </si>
  <si>
    <t>550 °C</t>
    <phoneticPr fontId="0" type="noConversion"/>
  </si>
  <si>
    <t>600 °C</t>
    <phoneticPr fontId="0" type="noConversion"/>
  </si>
  <si>
    <t>650 °C</t>
    <phoneticPr fontId="0" type="noConversion"/>
  </si>
  <si>
    <t>Profiel</t>
  </si>
  <si>
    <t>nvt</t>
  </si>
  <si>
    <t>IPE 80</t>
  </si>
  <si>
    <t>IPE 100</t>
  </si>
  <si>
    <t>IPE 120</t>
  </si>
  <si>
    <t>IPE 140</t>
  </si>
  <si>
    <t>IPE 160</t>
  </si>
  <si>
    <t>IPE 180</t>
  </si>
  <si>
    <t>IPE 200</t>
  </si>
  <si>
    <t>IPE 220</t>
  </si>
  <si>
    <t>IPE 240</t>
  </si>
  <si>
    <t>IPE 270</t>
  </si>
  <si>
    <t>IPE 300</t>
  </si>
  <si>
    <t>IPE 330</t>
  </si>
  <si>
    <t>IPE 360</t>
  </si>
  <si>
    <t>IPE 400</t>
  </si>
  <si>
    <t>IPE 450</t>
  </si>
  <si>
    <t>IPE 500</t>
  </si>
  <si>
    <t>IPE 550</t>
  </si>
  <si>
    <t>IPE 600</t>
  </si>
  <si>
    <t>HEA 100</t>
  </si>
  <si>
    <t>HEA 120</t>
  </si>
  <si>
    <t>HEA 140</t>
  </si>
  <si>
    <r>
      <t xml:space="preserve">Buis met wanddikte </t>
    </r>
    <r>
      <rPr>
        <sz val="8"/>
        <rFont val="Arial"/>
        <family val="2"/>
      </rPr>
      <t>[mm]</t>
    </r>
    <phoneticPr fontId="0" type="noConversion"/>
  </si>
  <si>
    <r>
      <t>A</t>
    </r>
    <r>
      <rPr>
        <vertAlign val="subscript"/>
        <sz val="10"/>
        <rFont val="Arial"/>
        <family val="2"/>
      </rPr>
      <t>m</t>
    </r>
    <r>
      <rPr>
        <sz val="10"/>
        <rFont val="Arial"/>
        <family val="2"/>
      </rPr>
      <t>/V [m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]</t>
    </r>
  </si>
  <si>
    <t>4-z.</t>
    <phoneticPr fontId="0" type="noConversion"/>
  </si>
  <si>
    <t>3-z.</t>
    <phoneticPr fontId="0" type="noConversion"/>
  </si>
  <si>
    <r>
      <t>A</t>
    </r>
    <r>
      <rPr>
        <vertAlign val="subscript"/>
        <sz val="10"/>
        <rFont val="Arial"/>
        <family val="2"/>
      </rPr>
      <t>m</t>
    </r>
    <r>
      <rPr>
        <sz val="10"/>
        <rFont val="Arial"/>
        <family val="2"/>
      </rPr>
      <t>/V</t>
    </r>
    <phoneticPr fontId="0" type="noConversion"/>
  </si>
  <si>
    <t>HEA 160</t>
  </si>
  <si>
    <t>HEA 180</t>
  </si>
  <si>
    <t>HEA 200</t>
  </si>
  <si>
    <t>HEA 220</t>
  </si>
  <si>
    <t>HEA 240</t>
  </si>
  <si>
    <t>HEA 260</t>
  </si>
  <si>
    <t>HEA 280</t>
  </si>
  <si>
    <t>HEA 300</t>
  </si>
  <si>
    <t>HEA 320</t>
  </si>
  <si>
    <t>HEA 340</t>
  </si>
  <si>
    <t>HEA 360</t>
  </si>
  <si>
    <t>HEA 400</t>
  </si>
  <si>
    <t>HEA 450</t>
  </si>
  <si>
    <r>
      <t>Kritieke staaltemperatuur</t>
    </r>
    <r>
      <rPr>
        <sz val="10"/>
        <rFont val="Symbol"/>
        <family val="1"/>
      </rPr>
      <t xml:space="preserve"> q</t>
    </r>
    <r>
      <rPr>
        <vertAlign val="subscript"/>
        <sz val="10"/>
        <rFont val="Arial"/>
        <family val="2"/>
      </rPr>
      <t>cr</t>
    </r>
    <phoneticPr fontId="0" type="noConversion"/>
  </si>
  <si>
    <r>
      <t>[m</t>
    </r>
    <r>
      <rPr>
        <vertAlign val="superscript"/>
        <sz val="8"/>
        <rFont val="Arial"/>
        <family val="2"/>
      </rPr>
      <t>-1</t>
    </r>
    <r>
      <rPr>
        <sz val="8"/>
        <rFont val="Arial"/>
        <family val="2"/>
      </rPr>
      <t>]</t>
    </r>
    <phoneticPr fontId="0" type="noConversion"/>
  </si>
  <si>
    <t>Buiskolommen</t>
    <phoneticPr fontId="0" type="noConversion"/>
  </si>
  <si>
    <t>HEA 500</t>
  </si>
  <si>
    <t>HEA 550</t>
  </si>
  <si>
    <t>HEB 700</t>
  </si>
  <si>
    <t>HEB 800</t>
  </si>
  <si>
    <t>HEB 900</t>
  </si>
  <si>
    <t>HEB 1000</t>
  </si>
  <si>
    <t>HEM 100</t>
  </si>
  <si>
    <t>HEM 120</t>
  </si>
  <si>
    <t>HEM 140</t>
  </si>
  <si>
    <t>HEM 160</t>
  </si>
  <si>
    <t>HEM 180</t>
  </si>
  <si>
    <t>HEM 200</t>
  </si>
  <si>
    <t>HEM 220</t>
  </si>
  <si>
    <t>HEM 240</t>
  </si>
  <si>
    <t>HEM 260</t>
  </si>
  <si>
    <t>HEM 280</t>
  </si>
  <si>
    <t>HEM 300</t>
  </si>
  <si>
    <t>HEM 320</t>
  </si>
  <si>
    <t>HEM 340</t>
  </si>
  <si>
    <t>HEM 360</t>
  </si>
  <si>
    <t>HEM 400</t>
  </si>
  <si>
    <t>HEM 450</t>
  </si>
  <si>
    <t>HEM 500</t>
  </si>
  <si>
    <t>HEM 550</t>
  </si>
  <si>
    <t>HEM 600</t>
  </si>
  <si>
    <t>HEM 650</t>
  </si>
  <si>
    <t>HEM 700</t>
  </si>
  <si>
    <t>HEM 800</t>
  </si>
  <si>
    <t>HEM 1000</t>
  </si>
  <si>
    <r>
      <t>m</t>
    </r>
    <r>
      <rPr>
        <vertAlign val="superscript"/>
        <sz val="10"/>
        <rFont val="Arial"/>
        <family val="2"/>
      </rPr>
      <t>-1</t>
    </r>
  </si>
  <si>
    <t>°C</t>
  </si>
  <si>
    <t>Benodigde laagdikte van de opschuimende coating op buiskolommen</t>
  </si>
  <si>
    <r>
      <t>P</t>
    </r>
    <r>
      <rPr>
        <b/>
        <vertAlign val="subscript"/>
        <sz val="10"/>
        <rFont val="Arial"/>
        <family val="2"/>
      </rPr>
      <t>coating</t>
    </r>
    <r>
      <rPr>
        <b/>
        <sz val="10"/>
        <rFont val="Arial"/>
        <family val="2"/>
      </rPr>
      <t xml:space="preserve"> </t>
    </r>
    <r>
      <rPr>
        <sz val="9"/>
        <rFont val="Arial"/>
        <family val="2"/>
      </rPr>
      <t>[m</t>
    </r>
    <r>
      <rPr>
        <vertAlign val="superscript"/>
        <sz val="9"/>
        <rFont val="Arial"/>
        <family val="2"/>
      </rPr>
      <t>-1</t>
    </r>
    <r>
      <rPr>
        <sz val="9"/>
        <rFont val="Arial"/>
        <family val="2"/>
      </rPr>
      <t>]</t>
    </r>
  </si>
  <si>
    <r>
      <t>P</t>
    </r>
    <r>
      <rPr>
        <b/>
        <vertAlign val="subscript"/>
        <sz val="10"/>
        <rFont val="Arial"/>
        <family val="2"/>
      </rPr>
      <t>box</t>
    </r>
    <r>
      <rPr>
        <sz val="9"/>
        <rFont val="Arial"/>
        <family val="2"/>
      </rPr>
      <t xml:space="preserve"> [m</t>
    </r>
    <r>
      <rPr>
        <vertAlign val="superscript"/>
        <sz val="9"/>
        <rFont val="Arial"/>
        <family val="2"/>
      </rPr>
      <t>-1</t>
    </r>
    <r>
      <rPr>
        <sz val="9"/>
        <rFont val="Arial"/>
        <family val="2"/>
      </rPr>
      <t>]</t>
    </r>
  </si>
  <si>
    <t>HD 260 x 114</t>
  </si>
  <si>
    <t>HD 260 x 142</t>
  </si>
  <si>
    <t>HD 260 x 172</t>
  </si>
  <si>
    <t>HD 260 x 225</t>
  </si>
  <si>
    <t>HD 260 x 299</t>
  </si>
  <si>
    <t>HD 260 x 54,1</t>
  </si>
  <si>
    <t>HD 260 x 68,2</t>
  </si>
  <si>
    <t>HD 260 x 93</t>
  </si>
  <si>
    <t>HD 320 x 127</t>
  </si>
  <si>
    <t>HD 320 x 158</t>
  </si>
  <si>
    <t>HD 320 x 198</t>
  </si>
  <si>
    <t>HD 320 x 245</t>
  </si>
  <si>
    <t>HD 320 x 300</t>
  </si>
  <si>
    <t>HD 320 x 368</t>
  </si>
  <si>
    <t>HD 320 x 451</t>
  </si>
  <si>
    <t>HD 320 x 74,2</t>
  </si>
  <si>
    <t>HD 320 x 97,6</t>
  </si>
  <si>
    <t>HD 360 x 134</t>
  </si>
  <si>
    <t>HD 360 x 147</t>
  </si>
  <si>
    <t>HD 360 x 162</t>
  </si>
  <si>
    <t>HD 360 x 179</t>
  </si>
  <si>
    <t>HD 360 x 196</t>
  </si>
  <si>
    <t>HD 400 x 1086</t>
  </si>
  <si>
    <t>HD 400 x 187</t>
  </si>
  <si>
    <t>HD 400 x 216</t>
  </si>
  <si>
    <t>HD 400 x 237</t>
  </si>
  <si>
    <t>HD 400 x 262</t>
  </si>
  <si>
    <t>HD 400 x 287</t>
  </si>
  <si>
    <t>HD 400 x 314</t>
  </si>
  <si>
    <t>HD 400 x 347</t>
  </si>
  <si>
    <t>HD 400 x 382</t>
  </si>
  <si>
    <t>HD 400 x 421</t>
  </si>
  <si>
    <t>HD 400 x 463</t>
  </si>
  <si>
    <t>HD 400 x 509</t>
  </si>
  <si>
    <t>HD 400 x 551</t>
  </si>
  <si>
    <t>HD 400 x 592</t>
  </si>
  <si>
    <t>HD 400 x 634</t>
  </si>
  <si>
    <t>HD 400 x 677</t>
  </si>
  <si>
    <t>HD 400 x 744</t>
  </si>
  <si>
    <t>HD 400 x 818</t>
  </si>
  <si>
    <t>HD 400 x 900</t>
  </si>
  <si>
    <t>HD 400 x 990</t>
  </si>
  <si>
    <t>HEAA 100</t>
  </si>
  <si>
    <t>HEAA 1000</t>
  </si>
  <si>
    <t>HEAA 120</t>
  </si>
  <si>
    <t>HEAA 140</t>
  </si>
  <si>
    <t>HEAA 160</t>
  </si>
  <si>
    <t>HEAA 180</t>
  </si>
  <si>
    <t>HEAA 200</t>
  </si>
  <si>
    <t>HEAA 220</t>
  </si>
  <si>
    <t>HEAA 240</t>
  </si>
  <si>
    <t>HEAA 260</t>
  </si>
  <si>
    <t>HEAA 280</t>
  </si>
  <si>
    <t>HEAA 300</t>
  </si>
  <si>
    <t>HEAA 320</t>
  </si>
  <si>
    <t>HEAA 340</t>
  </si>
  <si>
    <t>HEAA 360</t>
  </si>
  <si>
    <t>HEAA 400</t>
  </si>
  <si>
    <t>HEAA 450</t>
  </si>
  <si>
    <t>HEAA 500</t>
  </si>
  <si>
    <t>HEAA 550</t>
  </si>
  <si>
    <t>HEAA 600</t>
  </si>
  <si>
    <t>HEAA 650</t>
  </si>
  <si>
    <t>HEAA 700</t>
  </si>
  <si>
    <t>HEAA 800</t>
  </si>
  <si>
    <t>HEAA 900</t>
  </si>
  <si>
    <r>
      <t>A</t>
    </r>
    <r>
      <rPr>
        <vertAlign val="subscript"/>
        <sz val="10"/>
        <rFont val="Arial"/>
        <family val="2"/>
      </rPr>
      <t>m</t>
    </r>
    <r>
      <rPr>
        <sz val="10"/>
        <rFont val="Arial"/>
        <family val="2"/>
      </rPr>
      <t>/V</t>
    </r>
  </si>
  <si>
    <r>
      <t>q</t>
    </r>
    <r>
      <rPr>
        <vertAlign val="subscript"/>
        <sz val="10"/>
        <rFont val="Arial"/>
        <family val="2"/>
      </rPr>
      <t>a;cr</t>
    </r>
    <r>
      <rPr>
        <sz val="10"/>
        <rFont val="Arial"/>
        <family val="2"/>
      </rPr>
      <t xml:space="preserve"> kritieke staaltemperatuur [°C]</t>
    </r>
  </si>
  <si>
    <r>
      <t>[m</t>
    </r>
    <r>
      <rPr>
        <vertAlign val="superscript"/>
        <sz val="8"/>
        <rFont val="Arial"/>
        <family val="2"/>
      </rPr>
      <t>-1</t>
    </r>
    <r>
      <rPr>
        <sz val="8"/>
        <rFont val="Arial"/>
        <family val="2"/>
      </rPr>
      <t>]</t>
    </r>
  </si>
  <si>
    <t xml:space="preserve">Steelguard 651 - 60 minuten - ronde buis							</t>
  </si>
  <si>
    <t xml:space="preserve">Steelguard 651 - 60 minuten - rechthoekige buis							</t>
  </si>
  <si>
    <t>kies profiel:</t>
  </si>
  <si>
    <t xml:space="preserve">ronde buis </t>
  </si>
  <si>
    <t>rechthoekige buis</t>
  </si>
  <si>
    <t>wanddikte buis [mm]</t>
  </si>
  <si>
    <t>Benodigde droge laagdikte (mm) opschuimende coating (4-zijdig) voor 60 minuten brandwerendheid bij een ronde buis (schema 4d).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</si>
</sst>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</numFmts>
  <fonts count="1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Symbol"/>
      <family val="1"/>
    </font>
    <font>
      <b/>
      <sz val="12"/>
      <name val="Arial"/>
      <family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b/>
      <vertAlign val="subscript"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u/>
      <sz val="12.5"/>
      <color indexed="6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12"/>
      <name val="Arial"/>
      <family val="2"/>
    </font>
    <font>
      <vertAlign val="superscript"/>
      <sz val="8"/>
      <name val="Arial"/>
      <family val="2"/>
    </font>
    <font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23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</cellStyleXfs>
  <cellXfs count="130">
    <xf numFmtId="0" fontId="0" fillId="0" borderId="0" xfId="0"/>
    <xf numFmtId="0" fontId="9" fillId="0" borderId="0" xfId="0" applyFont="1"/>
    <xf numFmtId="0" fontId="9" fillId="0" borderId="0" xfId="0" applyFont="1" applyAlignment="1">
      <alignment vertical="center"/>
    </xf>
    <xf numFmtId="0" fontId="9" fillId="2" borderId="1" xfId="5" applyFont="1" applyFill="1" applyBorder="1"/>
    <xf numFmtId="0" fontId="9" fillId="0" borderId="1" xfId="5" applyFont="1" applyBorder="1"/>
    <xf numFmtId="0" fontId="9" fillId="0" borderId="2" xfId="5" applyFont="1" applyBorder="1"/>
    <xf numFmtId="0" fontId="9" fillId="0" borderId="3" xfId="5" applyFont="1" applyBorder="1"/>
    <xf numFmtId="0" fontId="10" fillId="0" borderId="4" xfId="5" applyFont="1" applyBorder="1"/>
    <xf numFmtId="0" fontId="1" fillId="0" borderId="0" xfId="0" applyFont="1"/>
    <xf numFmtId="0" fontId="3" fillId="0" borderId="0" xfId="0" applyFont="1"/>
    <xf numFmtId="1" fontId="9" fillId="0" borderId="7" xfId="0" applyNumberFormat="1" applyFont="1" applyBorder="1" applyAlignment="1">
      <alignment horizontal="center"/>
    </xf>
    <xf numFmtId="1" fontId="9" fillId="0" borderId="9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1" fillId="0" borderId="15" xfId="0" applyFont="1" applyBorder="1"/>
    <xf numFmtId="1" fontId="1" fillId="0" borderId="16" xfId="0" quotePrefix="1" applyNumberFormat="1" applyFont="1" applyBorder="1"/>
    <xf numFmtId="2" fontId="1" fillId="0" borderId="17" xfId="0" quotePrefix="1" applyNumberFormat="1" applyFont="1" applyBorder="1" applyAlignment="1">
      <alignment horizontal="center"/>
    </xf>
    <xf numFmtId="2" fontId="1" fillId="0" borderId="6" xfId="0" quotePrefix="1" applyNumberFormat="1" applyFont="1" applyBorder="1" applyAlignment="1">
      <alignment horizontal="center"/>
    </xf>
    <xf numFmtId="2" fontId="1" fillId="0" borderId="18" xfId="0" quotePrefix="1" applyNumberFormat="1" applyFont="1" applyBorder="1" applyAlignment="1">
      <alignment horizontal="center"/>
    </xf>
    <xf numFmtId="1" fontId="1" fillId="0" borderId="19" xfId="0" quotePrefix="1" applyNumberFormat="1" applyFont="1" applyBorder="1"/>
    <xf numFmtId="2" fontId="1" fillId="0" borderId="20" xfId="0" quotePrefix="1" applyNumberFormat="1" applyFont="1" applyBorder="1" applyAlignment="1">
      <alignment horizontal="center"/>
    </xf>
    <xf numFmtId="2" fontId="1" fillId="0" borderId="21" xfId="0" quotePrefix="1" applyNumberFormat="1" applyFont="1" applyBorder="1" applyAlignment="1">
      <alignment horizontal="center"/>
    </xf>
    <xf numFmtId="2" fontId="1" fillId="0" borderId="22" xfId="0" quotePrefix="1" applyNumberFormat="1" applyFont="1" applyBorder="1" applyAlignment="1">
      <alignment horizontal="center"/>
    </xf>
    <xf numFmtId="1" fontId="12" fillId="0" borderId="23" xfId="0" applyNumberFormat="1" applyFont="1" applyBorder="1" applyAlignment="1">
      <alignment horizontal="center"/>
    </xf>
    <xf numFmtId="1" fontId="12" fillId="0" borderId="24" xfId="0" applyNumberFormat="1" applyFont="1" applyBorder="1" applyAlignment="1">
      <alignment horizontal="center"/>
    </xf>
    <xf numFmtId="1" fontId="12" fillId="0" borderId="25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1" fontId="12" fillId="0" borderId="20" xfId="0" applyNumberFormat="1" applyFont="1" applyBorder="1" applyAlignment="1">
      <alignment horizontal="center" vertical="center"/>
    </xf>
    <xf numFmtId="1" fontId="12" fillId="0" borderId="21" xfId="0" applyNumberFormat="1" applyFont="1" applyBorder="1" applyAlignment="1">
      <alignment horizontal="center" vertical="center"/>
    </xf>
    <xf numFmtId="1" fontId="12" fillId="0" borderId="29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4" fillId="0" borderId="30" xfId="0" applyFont="1" applyBorder="1" applyAlignment="1">
      <alignment vertical="center"/>
    </xf>
    <xf numFmtId="1" fontId="4" fillId="0" borderId="31" xfId="0" applyNumberFormat="1" applyFont="1" applyBorder="1" applyAlignment="1">
      <alignment vertical="center"/>
    </xf>
    <xf numFmtId="1" fontId="0" fillId="0" borderId="32" xfId="0" applyNumberFormat="1" applyBorder="1" applyAlignment="1">
      <alignment vertical="center"/>
    </xf>
    <xf numFmtId="1" fontId="0" fillId="0" borderId="33" xfId="0" applyNumberFormat="1" applyBorder="1" applyAlignment="1">
      <alignment vertical="center"/>
    </xf>
    <xf numFmtId="1" fontId="10" fillId="0" borderId="34" xfId="0" applyNumberFormat="1" applyFont="1" applyBorder="1" applyAlignment="1">
      <alignment horizontal="right"/>
    </xf>
    <xf numFmtId="1" fontId="10" fillId="0" borderId="35" xfId="0" applyNumberFormat="1" applyFont="1" applyBorder="1" applyAlignment="1">
      <alignment horizontal="right"/>
    </xf>
    <xf numFmtId="1" fontId="10" fillId="0" borderId="36" xfId="0" applyNumberFormat="1" applyFont="1" applyBorder="1" applyAlignment="1">
      <alignment horizontal="right"/>
    </xf>
    <xf numFmtId="1" fontId="10" fillId="0" borderId="37" xfId="0" applyNumberFormat="1" applyFont="1" applyBorder="1" applyAlignment="1">
      <alignment horizontal="right"/>
    </xf>
    <xf numFmtId="0" fontId="9" fillId="2" borderId="38" xfId="5" applyFont="1" applyFill="1" applyBorder="1"/>
    <xf numFmtId="1" fontId="9" fillId="3" borderId="39" xfId="0" applyNumberFormat="1" applyFont="1" applyFill="1" applyBorder="1"/>
    <xf numFmtId="1" fontId="9" fillId="3" borderId="40" xfId="0" applyNumberFormat="1" applyFont="1" applyFill="1" applyBorder="1" applyAlignment="1">
      <alignment horizontal="right"/>
    </xf>
    <xf numFmtId="1" fontId="9" fillId="3" borderId="0" xfId="0" applyNumberFormat="1" applyFont="1" applyFill="1" applyAlignment="1">
      <alignment horizontal="right"/>
    </xf>
    <xf numFmtId="1" fontId="9" fillId="3" borderId="7" xfId="0" applyNumberFormat="1" applyFont="1" applyFill="1" applyBorder="1"/>
    <xf numFmtId="0" fontId="9" fillId="2" borderId="41" xfId="5" applyFont="1" applyFill="1" applyBorder="1"/>
    <xf numFmtId="1" fontId="9" fillId="3" borderId="16" xfId="0" applyNumberFormat="1" applyFont="1" applyFill="1" applyBorder="1"/>
    <xf numFmtId="1" fontId="9" fillId="3" borderId="16" xfId="0" applyNumberFormat="1" applyFont="1" applyFill="1" applyBorder="1" applyAlignment="1">
      <alignment horizontal="right"/>
    </xf>
    <xf numFmtId="1" fontId="9" fillId="3" borderId="7" xfId="0" applyNumberFormat="1" applyFont="1" applyFill="1" applyBorder="1" applyAlignment="1">
      <alignment horizontal="right"/>
    </xf>
    <xf numFmtId="0" fontId="9" fillId="4" borderId="1" xfId="5" applyFont="1" applyFill="1" applyBorder="1"/>
    <xf numFmtId="1" fontId="9" fillId="4" borderId="16" xfId="0" applyNumberFormat="1" applyFont="1" applyFill="1" applyBorder="1" applyAlignment="1">
      <alignment horizontal="right"/>
    </xf>
    <xf numFmtId="1" fontId="9" fillId="4" borderId="40" xfId="0" applyNumberFormat="1" applyFont="1" applyFill="1" applyBorder="1" applyAlignment="1">
      <alignment horizontal="right"/>
    </xf>
    <xf numFmtId="1" fontId="9" fillId="4" borderId="0" xfId="0" applyNumberFormat="1" applyFont="1" applyFill="1" applyAlignment="1">
      <alignment horizontal="right"/>
    </xf>
    <xf numFmtId="1" fontId="9" fillId="4" borderId="7" xfId="0" applyNumberFormat="1" applyFont="1" applyFill="1" applyBorder="1" applyAlignment="1">
      <alignment horizontal="right"/>
    </xf>
    <xf numFmtId="1" fontId="9" fillId="0" borderId="16" xfId="0" applyNumberFormat="1" applyFont="1" applyBorder="1" applyAlignment="1">
      <alignment horizontal="right"/>
    </xf>
    <xf numFmtId="1" fontId="9" fillId="0" borderId="40" xfId="0" applyNumberFormat="1" applyFont="1" applyBorder="1" applyAlignment="1">
      <alignment horizontal="right"/>
    </xf>
    <xf numFmtId="1" fontId="9" fillId="0" borderId="0" xfId="0" applyNumberFormat="1" applyFont="1" applyAlignment="1">
      <alignment horizontal="right"/>
    </xf>
    <xf numFmtId="1" fontId="9" fillId="0" borderId="7" xfId="0" applyNumberFormat="1" applyFont="1" applyBorder="1" applyAlignment="1">
      <alignment horizontal="right"/>
    </xf>
    <xf numFmtId="1" fontId="9" fillId="0" borderId="42" xfId="0" applyNumberFormat="1" applyFont="1" applyBorder="1" applyAlignment="1">
      <alignment horizontal="right"/>
    </xf>
    <xf numFmtId="1" fontId="9" fillId="0" borderId="43" xfId="0" applyNumberFormat="1" applyFont="1" applyBorder="1" applyAlignment="1">
      <alignment horizontal="right"/>
    </xf>
    <xf numFmtId="1" fontId="9" fillId="0" borderId="10" xfId="0" applyNumberFormat="1" applyFont="1" applyBorder="1" applyAlignment="1">
      <alignment horizontal="right"/>
    </xf>
    <xf numFmtId="1" fontId="9" fillId="0" borderId="9" xfId="0" applyNumberFormat="1" applyFont="1" applyBorder="1" applyAlignment="1">
      <alignment horizontal="right"/>
    </xf>
    <xf numFmtId="165" fontId="9" fillId="0" borderId="17" xfId="0" applyNumberFormat="1" applyFont="1" applyBorder="1" applyAlignment="1">
      <alignment horizontal="center"/>
    </xf>
    <xf numFmtId="165" fontId="9" fillId="0" borderId="6" xfId="0" applyNumberFormat="1" applyFont="1" applyBorder="1" applyAlignment="1">
      <alignment horizontal="center"/>
    </xf>
    <xf numFmtId="165" fontId="9" fillId="0" borderId="44" xfId="0" applyNumberFormat="1" applyFont="1" applyBorder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165" fontId="9" fillId="0" borderId="45" xfId="0" applyNumberFormat="1" applyFon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" fontId="0" fillId="0" borderId="0" xfId="0" quotePrefix="1" applyNumberFormat="1"/>
    <xf numFmtId="0" fontId="0" fillId="0" borderId="3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18" fillId="5" borderId="0" xfId="0" applyFont="1" applyFill="1" applyAlignment="1" applyProtection="1">
      <alignment horizontal="right"/>
      <protection locked="0"/>
    </xf>
    <xf numFmtId="1" fontId="18" fillId="5" borderId="0" xfId="0" quotePrefix="1" applyNumberFormat="1" applyFont="1" applyFill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164" fontId="4" fillId="0" borderId="0" xfId="0" applyNumberFormat="1" applyFont="1"/>
    <xf numFmtId="0" fontId="9" fillId="0" borderId="0" xfId="0" applyFont="1" applyAlignment="1">
      <alignment horizontal="left"/>
    </xf>
    <xf numFmtId="2" fontId="9" fillId="0" borderId="0" xfId="0" applyNumberFormat="1" applyFont="1" applyAlignment="1">
      <alignment horizontal="right"/>
    </xf>
    <xf numFmtId="1" fontId="1" fillId="0" borderId="0" xfId="0" quotePrefix="1" applyNumberFormat="1" applyFont="1" applyAlignment="1">
      <alignment horizontal="right"/>
    </xf>
    <xf numFmtId="1" fontId="16" fillId="0" borderId="0" xfId="0" quotePrefix="1" applyNumberFormat="1" applyFont="1" applyAlignment="1">
      <alignment horizontal="right"/>
    </xf>
    <xf numFmtId="1" fontId="2" fillId="0" borderId="0" xfId="0" quotePrefix="1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2" fontId="9" fillId="0" borderId="0" xfId="0" applyNumberFormat="1" applyFont="1"/>
    <xf numFmtId="0" fontId="9" fillId="0" borderId="5" xfId="0" applyFont="1" applyBorder="1" applyAlignment="1">
      <alignment horizontal="center"/>
    </xf>
    <xf numFmtId="0" fontId="12" fillId="0" borderId="26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164" fontId="9" fillId="0" borderId="1" xfId="0" applyNumberFormat="1" applyFont="1" applyBorder="1"/>
    <xf numFmtId="1" fontId="9" fillId="0" borderId="11" xfId="0" applyNumberFormat="1" applyFont="1" applyBorder="1" applyAlignment="1">
      <alignment horizontal="center"/>
    </xf>
    <xf numFmtId="2" fontId="1" fillId="0" borderId="0" xfId="0" quotePrefix="1" applyNumberFormat="1" applyFont="1" applyAlignment="1">
      <alignment horizontal="center"/>
    </xf>
    <xf numFmtId="2" fontId="1" fillId="0" borderId="7" xfId="0" quotePrefix="1" applyNumberFormat="1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164" fontId="9" fillId="0" borderId="2" xfId="0" applyNumberFormat="1" applyFont="1" applyBorder="1"/>
    <xf numFmtId="0" fontId="14" fillId="0" borderId="10" xfId="0" applyFont="1" applyBorder="1" applyAlignment="1">
      <alignment horizontal="left"/>
    </xf>
    <xf numFmtId="1" fontId="9" fillId="0" borderId="13" xfId="0" applyNumberFormat="1" applyFont="1" applyBorder="1" applyAlignment="1">
      <alignment horizontal="center"/>
    </xf>
    <xf numFmtId="2" fontId="1" fillId="0" borderId="10" xfId="0" quotePrefix="1" applyNumberFormat="1" applyFont="1" applyBorder="1" applyAlignment="1">
      <alignment horizontal="center"/>
    </xf>
    <xf numFmtId="2" fontId="1" fillId="0" borderId="8" xfId="0" quotePrefix="1" applyNumberFormat="1" applyFont="1" applyBorder="1" applyAlignment="1">
      <alignment horizontal="center"/>
    </xf>
    <xf numFmtId="2" fontId="1" fillId="0" borderId="9" xfId="0" quotePrefix="1" applyNumberFormat="1" applyFont="1" applyBorder="1" applyAlignment="1">
      <alignment horizontal="center"/>
    </xf>
    <xf numFmtId="0" fontId="14" fillId="0" borderId="0" xfId="0" applyFont="1"/>
    <xf numFmtId="2" fontId="14" fillId="0" borderId="0" xfId="0" applyNumberFormat="1" applyFont="1"/>
    <xf numFmtId="0" fontId="15" fillId="0" borderId="0" xfId="0" applyFont="1" applyAlignment="1">
      <alignment wrapText="1"/>
    </xf>
    <xf numFmtId="0" fontId="9" fillId="0" borderId="4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1" fillId="0" borderId="49" xfId="0" applyFont="1" applyBorder="1" applyAlignment="1">
      <alignment vertical="center" wrapText="1"/>
    </xf>
    <xf numFmtId="0" fontId="1" fillId="0" borderId="5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8" fillId="5" borderId="0" xfId="0" applyFont="1" applyFill="1" applyAlignment="1" applyProtection="1">
      <alignment horizontal="right"/>
      <protection locked="0"/>
    </xf>
    <xf numFmtId="0" fontId="1" fillId="0" borderId="0" xfId="0" applyFont="1" applyAlignment="1">
      <alignment horizontal="left" wrapText="1"/>
    </xf>
    <xf numFmtId="0" fontId="3" fillId="0" borderId="51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1" fontId="2" fillId="0" borderId="52" xfId="0" applyNumberFormat="1" applyFont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1" fontId="2" fillId="0" borderId="54" xfId="0" applyNumberFormat="1" applyFont="1" applyBorder="1" applyAlignment="1">
      <alignment horizontal="center"/>
    </xf>
    <xf numFmtId="1" fontId="0" fillId="0" borderId="55" xfId="0" applyNumberFormat="1" applyBorder="1" applyAlignment="1">
      <alignment horizontal="center"/>
    </xf>
  </cellXfs>
  <cellStyles count="6">
    <cellStyle name="Currency [0]_4BDkolomverfv1.xls Chart 4" xfId="1" xr:uid="{00000000-0005-0000-0000-000000000000}"/>
    <cellStyle name="Currency_4BDkolomverfv1.xls Chart 4" xfId="2" xr:uid="{00000000-0005-0000-0000-000001000000}"/>
    <cellStyle name="Followed Hyperlink_4BDkolomverfv1.xls Chart 4" xfId="3" xr:uid="{00000000-0005-0000-0000-000002000000}"/>
    <cellStyle name="Normal_algemeen" xfId="4" xr:uid="{00000000-0005-0000-0000-000003000000}"/>
    <cellStyle name="Standaard" xfId="0" builtinId="0"/>
    <cellStyle name="Standaard_opmaak warm (2)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9</xdr:col>
      <xdr:colOff>567800</xdr:colOff>
      <xdr:row>6</xdr:row>
      <xdr:rowOff>34400</xdr:rowOff>
    </xdr:to>
    <xdr:pic>
      <xdr:nvPicPr>
        <xdr:cNvPr id="1090" name="Afbeelding 1" descr="logo BIS.jpg">
          <a:extLst>
            <a:ext uri="{FF2B5EF4-FFF2-40B4-BE49-F238E27FC236}">
              <a16:creationId xmlns:a16="http://schemas.microsoft.com/office/drawing/2014/main" id="{623FDE6C-FCA9-E61A-CAEC-12389F29A342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0400" y="0"/>
          <a:ext cx="1152000" cy="11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A52"/>
  <sheetViews>
    <sheetView showGridLines="0" tabSelected="1" zoomScale="150" zoomScaleNormal="150" workbookViewId="0">
      <selection sqref="A1:H2"/>
    </sheetView>
  </sheetViews>
  <sheetFormatPr baseColWidth="10" defaultColWidth="7.1640625" defaultRowHeight="13"/>
  <cols>
    <col min="1" max="1" width="7.33203125" style="106" customWidth="1"/>
    <col min="2" max="2" width="7.33203125" style="99" customWidth="1"/>
    <col min="3" max="3" width="7.33203125" style="106" customWidth="1"/>
    <col min="4" max="10" width="7.6640625" style="106" customWidth="1"/>
    <col min="11" max="14" width="7.1640625" style="106"/>
    <col min="15" max="15" width="14.83203125" style="106" hidden="1" customWidth="1"/>
    <col min="16" max="16384" width="7.1640625" style="106"/>
  </cols>
  <sheetData>
    <row r="1" spans="1:16" s="1" customFormat="1" ht="17" customHeight="1">
      <c r="A1" s="108" t="s">
        <v>124</v>
      </c>
      <c r="B1" s="108"/>
      <c r="C1" s="108"/>
      <c r="D1" s="108"/>
      <c r="E1" s="108"/>
      <c r="F1" s="108"/>
      <c r="G1" s="108"/>
      <c r="H1" s="108"/>
      <c r="I1" s="1" t="s">
        <v>42</v>
      </c>
      <c r="O1" s="77" t="s">
        <v>199</v>
      </c>
    </row>
    <row r="2" spans="1:16" s="1" customFormat="1" ht="17" customHeight="1">
      <c r="A2" s="108"/>
      <c r="B2" s="108"/>
      <c r="C2" s="108"/>
      <c r="D2" s="108"/>
      <c r="E2" s="108"/>
      <c r="F2" s="108"/>
      <c r="G2" s="108"/>
      <c r="H2" s="108"/>
      <c r="O2" s="77" t="s">
        <v>200</v>
      </c>
    </row>
    <row r="3" spans="1:16" s="1" customFormat="1">
      <c r="B3" s="78"/>
      <c r="C3" s="79"/>
    </row>
    <row r="4" spans="1:16" s="1" customFormat="1">
      <c r="B4" s="78"/>
      <c r="C4" s="79"/>
    </row>
    <row r="5" spans="1:16" s="1" customFormat="1">
      <c r="A5" s="116" t="s">
        <v>7</v>
      </c>
      <c r="B5" s="117"/>
      <c r="C5" s="117"/>
      <c r="D5" s="117"/>
      <c r="E5" s="117"/>
      <c r="F5" s="117"/>
      <c r="G5" s="117"/>
      <c r="H5" s="117"/>
    </row>
    <row r="6" spans="1:16" s="1" customFormat="1">
      <c r="A6" s="117"/>
      <c r="B6" s="117"/>
      <c r="C6" s="117"/>
      <c r="D6" s="117"/>
      <c r="E6" s="117"/>
      <c r="F6" s="117"/>
      <c r="G6" s="117"/>
      <c r="H6" s="117"/>
    </row>
    <row r="7" spans="1:16" s="1" customFormat="1">
      <c r="B7" s="78"/>
      <c r="C7" s="79"/>
    </row>
    <row r="8" spans="1:16" s="1" customFormat="1">
      <c r="A8" s="8" t="s">
        <v>4</v>
      </c>
      <c r="B8" s="78"/>
      <c r="C8" s="79"/>
    </row>
    <row r="9" spans="1:16" s="1" customFormat="1">
      <c r="A9" s="8" t="s">
        <v>3</v>
      </c>
      <c r="B9" s="78"/>
      <c r="C9" s="79"/>
    </row>
    <row r="10" spans="1:16" s="1" customFormat="1">
      <c r="B10" s="78"/>
      <c r="C10" s="79"/>
    </row>
    <row r="11" spans="1:16" s="1" customFormat="1" ht="16">
      <c r="A11" s="80" t="s">
        <v>6</v>
      </c>
      <c r="B11" s="81"/>
    </row>
    <row r="12" spans="1:16" s="1" customFormat="1">
      <c r="A12" s="82"/>
      <c r="B12" s="81"/>
    </row>
    <row r="13" spans="1:16" s="1" customFormat="1">
      <c r="A13" s="8" t="s">
        <v>198</v>
      </c>
      <c r="D13" s="118" t="s">
        <v>199</v>
      </c>
      <c r="E13" s="118"/>
      <c r="F13" s="81"/>
      <c r="N13" s="8"/>
      <c r="P13" s="8"/>
    </row>
    <row r="14" spans="1:16" s="1" customFormat="1">
      <c r="A14" s="8" t="s">
        <v>201</v>
      </c>
      <c r="E14" s="75">
        <v>5</v>
      </c>
      <c r="F14" s="81"/>
    </row>
    <row r="15" spans="1:16" s="1" customFormat="1" ht="16">
      <c r="A15" s="1" t="s">
        <v>8</v>
      </c>
      <c r="E15" s="83">
        <f>1000/E14</f>
        <v>200</v>
      </c>
      <c r="F15" s="81" t="s">
        <v>122</v>
      </c>
    </row>
    <row r="16" spans="1:16" s="1" customFormat="1" ht="15">
      <c r="A16" s="8" t="s">
        <v>1</v>
      </c>
      <c r="E16" s="76">
        <v>500</v>
      </c>
      <c r="F16" s="81" t="s">
        <v>123</v>
      </c>
    </row>
    <row r="17" spans="1:27" s="1" customFormat="1">
      <c r="A17" s="8"/>
      <c r="E17" s="84"/>
      <c r="F17" s="81"/>
    </row>
    <row r="18" spans="1:27" s="1" customFormat="1">
      <c r="A18" s="85"/>
      <c r="B18" s="81"/>
    </row>
    <row r="19" spans="1:27" s="1" customFormat="1" ht="16">
      <c r="A19" s="80" t="s">
        <v>5</v>
      </c>
      <c r="B19" s="81"/>
    </row>
    <row r="20" spans="1:27" s="1" customFormat="1">
      <c r="A20" s="85"/>
      <c r="B20" s="81"/>
    </row>
    <row r="21" spans="1:27" s="1" customFormat="1">
      <c r="A21" s="8" t="s">
        <v>10</v>
      </c>
      <c r="B21" s="81"/>
      <c r="I21" s="86">
        <f>IF(D13="rechthoekige buis",'verf-rechthoekig'!C54,'verf-rond'!C54)</f>
        <v>2.5710000000000002</v>
      </c>
      <c r="J21" s="87" t="str">
        <f>IF(I21="nvt","","mm")</f>
        <v>mm</v>
      </c>
    </row>
    <row r="22" spans="1:27" s="1" customFormat="1">
      <c r="A22" s="8"/>
      <c r="B22" s="87"/>
      <c r="C22" s="8"/>
      <c r="D22" s="8"/>
      <c r="E22" s="8"/>
      <c r="F22" s="8"/>
      <c r="G22" s="8"/>
      <c r="H22" s="8"/>
      <c r="I22" s="8"/>
      <c r="J22" s="8"/>
    </row>
    <row r="23" spans="1:27" s="1" customFormat="1">
      <c r="A23" s="8"/>
      <c r="B23" s="8"/>
      <c r="C23" s="8" t="s">
        <v>3</v>
      </c>
      <c r="D23" s="8"/>
      <c r="E23" s="8"/>
      <c r="F23" s="8"/>
      <c r="G23" s="8"/>
      <c r="H23" s="8"/>
      <c r="I23" s="8"/>
      <c r="J23" s="8"/>
    </row>
    <row r="24" spans="1:27" s="1" customFormat="1" ht="16">
      <c r="A24" s="80" t="s">
        <v>9</v>
      </c>
      <c r="B24" s="81"/>
    </row>
    <row r="25" spans="1:27" s="1" customFormat="1">
      <c r="B25" s="81"/>
      <c r="R25" s="88"/>
      <c r="S25" s="88"/>
      <c r="T25" s="88"/>
      <c r="U25" s="88"/>
      <c r="V25" s="88"/>
      <c r="W25" s="88"/>
      <c r="X25" s="88"/>
      <c r="Y25" s="88"/>
      <c r="Z25" s="88"/>
      <c r="AA25" s="88"/>
    </row>
    <row r="26" spans="1:27" s="1" customFormat="1">
      <c r="A26" s="119" t="s">
        <v>202</v>
      </c>
      <c r="B26" s="117"/>
      <c r="C26" s="117"/>
      <c r="D26" s="117"/>
      <c r="E26" s="117"/>
      <c r="F26" s="117"/>
      <c r="G26" s="117"/>
      <c r="H26" s="117"/>
      <c r="I26" s="117"/>
      <c r="J26" s="117"/>
    </row>
    <row r="27" spans="1:27" s="1" customFormat="1">
      <c r="A27" s="117"/>
      <c r="B27" s="117"/>
      <c r="C27" s="117"/>
      <c r="D27" s="117"/>
      <c r="E27" s="117"/>
      <c r="F27" s="117"/>
      <c r="G27" s="117"/>
      <c r="H27" s="117"/>
      <c r="I27" s="117"/>
      <c r="J27" s="117"/>
    </row>
    <row r="28" spans="1:27" s="1" customFormat="1"/>
    <row r="29" spans="1:27" s="1" customFormat="1"/>
    <row r="30" spans="1:27" s="1" customFormat="1">
      <c r="A30" s="79" t="s">
        <v>92</v>
      </c>
    </row>
    <row r="31" spans="1:27" s="1" customFormat="1" ht="14" thickBot="1"/>
    <row r="32" spans="1:27" s="1" customFormat="1" ht="15" customHeight="1">
      <c r="A32" s="112" t="s">
        <v>72</v>
      </c>
      <c r="B32" s="113"/>
      <c r="C32" s="89" t="s">
        <v>76</v>
      </c>
      <c r="D32" s="109" t="s">
        <v>90</v>
      </c>
      <c r="E32" s="110"/>
      <c r="F32" s="110"/>
      <c r="G32" s="110"/>
      <c r="H32" s="110"/>
      <c r="I32" s="110"/>
      <c r="J32" s="111"/>
    </row>
    <row r="33" spans="1:18" s="1" customFormat="1" ht="15" customHeight="1">
      <c r="A33" s="114"/>
      <c r="B33" s="115"/>
      <c r="C33" s="90" t="s">
        <v>91</v>
      </c>
      <c r="D33" s="91" t="s">
        <v>43</v>
      </c>
      <c r="E33" s="92" t="s">
        <v>44</v>
      </c>
      <c r="F33" s="92" t="s">
        <v>45</v>
      </c>
      <c r="G33" s="92" t="s">
        <v>46</v>
      </c>
      <c r="H33" s="92" t="s">
        <v>47</v>
      </c>
      <c r="I33" s="92" t="s">
        <v>48</v>
      </c>
      <c r="J33" s="93" t="s">
        <v>0</v>
      </c>
    </row>
    <row r="34" spans="1:18" s="1" customFormat="1">
      <c r="A34" s="94">
        <v>5</v>
      </c>
      <c r="C34" s="95">
        <f>ROUND(1000/A34,0)</f>
        <v>200</v>
      </c>
      <c r="D34" s="96">
        <v>3.0790000000000002</v>
      </c>
      <c r="E34" s="18">
        <v>2.8450000000000002</v>
      </c>
      <c r="F34" s="18">
        <v>2.5710000000000002</v>
      </c>
      <c r="G34" s="18">
        <v>2.1589999999999998</v>
      </c>
      <c r="H34" s="18">
        <v>1.891</v>
      </c>
      <c r="I34" s="18">
        <v>1.635</v>
      </c>
      <c r="J34" s="97">
        <v>1.2390000000000001</v>
      </c>
    </row>
    <row r="35" spans="1:18" s="1" customFormat="1">
      <c r="A35" s="94">
        <v>5.6</v>
      </c>
      <c r="C35" s="98">
        <f t="shared" ref="C35:C43" si="0">ROUND(1000/A35,0)</f>
        <v>179</v>
      </c>
      <c r="D35" s="96">
        <v>2.8592857142857144</v>
      </c>
      <c r="E35" s="18">
        <v>2.6222857142857143</v>
      </c>
      <c r="F35" s="18">
        <v>2.3332857142857146</v>
      </c>
      <c r="G35" s="18">
        <v>1.903</v>
      </c>
      <c r="H35" s="18">
        <v>1.6521428571428571</v>
      </c>
      <c r="I35" s="18">
        <v>1.4058571428571429</v>
      </c>
      <c r="J35" s="97">
        <v>1.028</v>
      </c>
    </row>
    <row r="36" spans="1:18" s="1" customFormat="1">
      <c r="A36" s="94">
        <v>6</v>
      </c>
      <c r="C36" s="98">
        <f t="shared" si="0"/>
        <v>167</v>
      </c>
      <c r="D36" s="96">
        <v>2.7369999999999997</v>
      </c>
      <c r="E36" s="18">
        <v>2.499333333333333</v>
      </c>
      <c r="F36" s="18">
        <v>2.1999999999999997</v>
      </c>
      <c r="G36" s="18">
        <v>1.7613333333333332</v>
      </c>
      <c r="H36" s="18">
        <v>1.5199999999999998</v>
      </c>
      <c r="I36" s="18">
        <v>1.2793333333333332</v>
      </c>
      <c r="J36" s="97">
        <v>0.91133333333333322</v>
      </c>
      <c r="N36" s="8"/>
    </row>
    <row r="37" spans="1:18" s="1" customFormat="1" ht="12" customHeight="1">
      <c r="A37" s="94">
        <v>6.3</v>
      </c>
      <c r="C37" s="98">
        <f t="shared" si="0"/>
        <v>159</v>
      </c>
      <c r="D37" s="96">
        <v>2.6559206349206348</v>
      </c>
      <c r="E37" s="18">
        <v>2.4167936507936512</v>
      </c>
      <c r="F37" s="18">
        <v>2.1037142857142856</v>
      </c>
      <c r="G37" s="18">
        <v>1.6668888888888889</v>
      </c>
      <c r="H37" s="18">
        <v>1.4317777777777778</v>
      </c>
      <c r="I37" s="18">
        <v>1.1944126984126984</v>
      </c>
      <c r="J37" s="97">
        <v>0.83342857142857141</v>
      </c>
    </row>
    <row r="38" spans="1:18" s="1" customFormat="1">
      <c r="A38" s="94">
        <v>7.1</v>
      </c>
      <c r="C38" s="98">
        <f t="shared" si="0"/>
        <v>141</v>
      </c>
      <c r="D38" s="96">
        <v>2.4717042253521129</v>
      </c>
      <c r="E38" s="18">
        <v>2.2317042253521127</v>
      </c>
      <c r="F38" s="18">
        <v>1.8461690140845073</v>
      </c>
      <c r="G38" s="18">
        <v>1.4540563380281692</v>
      </c>
      <c r="H38" s="18">
        <v>1.2323802816901412</v>
      </c>
      <c r="I38" s="18">
        <v>1.003042253521127</v>
      </c>
      <c r="J38" s="97">
        <v>0.65728169014084525</v>
      </c>
    </row>
    <row r="39" spans="1:18" s="1" customFormat="1">
      <c r="A39" s="94">
        <v>8</v>
      </c>
      <c r="B39" s="99"/>
      <c r="C39" s="98">
        <f t="shared" si="0"/>
        <v>125</v>
      </c>
      <c r="D39" s="96">
        <v>2.3094999999999999</v>
      </c>
      <c r="E39" s="18">
        <v>2.0154999999999998</v>
      </c>
      <c r="F39" s="18">
        <v>1.617</v>
      </c>
      <c r="G39" s="18">
        <v>1.2654999999999998</v>
      </c>
      <c r="H39" s="18">
        <v>1.0565</v>
      </c>
      <c r="I39" s="18">
        <v>0.82950000000000002</v>
      </c>
      <c r="J39" s="97">
        <v>0.52049999999999996</v>
      </c>
    </row>
    <row r="40" spans="1:18" s="1" customFormat="1">
      <c r="A40" s="94">
        <v>10</v>
      </c>
      <c r="B40" s="99"/>
      <c r="C40" s="98">
        <f t="shared" si="0"/>
        <v>100</v>
      </c>
      <c r="D40" s="96">
        <v>1.9650000000000001</v>
      </c>
      <c r="E40" s="18">
        <v>1.587</v>
      </c>
      <c r="F40" s="18">
        <v>1.256</v>
      </c>
      <c r="G40" s="18">
        <v>0.96799999999999997</v>
      </c>
      <c r="H40" s="18">
        <v>0.77800000000000002</v>
      </c>
      <c r="I40" s="18">
        <v>0.53900000000000003</v>
      </c>
      <c r="J40" s="97">
        <v>0.49</v>
      </c>
    </row>
    <row r="41" spans="1:18" s="1" customFormat="1">
      <c r="A41" s="94">
        <v>12.5</v>
      </c>
      <c r="B41" s="99"/>
      <c r="C41" s="98">
        <f t="shared" si="0"/>
        <v>80</v>
      </c>
      <c r="D41" s="96">
        <v>1.5640000000000001</v>
      </c>
      <c r="E41" s="18">
        <v>1.244</v>
      </c>
      <c r="F41" s="18">
        <v>0.96699999999999997</v>
      </c>
      <c r="G41" s="18">
        <v>0.73</v>
      </c>
      <c r="H41" s="18">
        <v>0.52100000000000002</v>
      </c>
      <c r="I41" s="18">
        <v>0.49</v>
      </c>
      <c r="J41" s="97">
        <v>0.49</v>
      </c>
    </row>
    <row r="42" spans="1:18" s="1" customFormat="1">
      <c r="A42" s="94">
        <v>16</v>
      </c>
      <c r="B42" s="99"/>
      <c r="C42" s="98">
        <f t="shared" si="0"/>
        <v>63</v>
      </c>
      <c r="D42" s="96">
        <v>1.20275</v>
      </c>
      <c r="E42" s="18">
        <v>0.92200000000000004</v>
      </c>
      <c r="F42" s="18">
        <v>0.67874999999999996</v>
      </c>
      <c r="G42" s="18">
        <v>0.51800000000000002</v>
      </c>
      <c r="H42" s="18">
        <v>0.49</v>
      </c>
      <c r="I42" s="18">
        <v>0.49</v>
      </c>
      <c r="J42" s="97">
        <v>0.49</v>
      </c>
    </row>
    <row r="43" spans="1:18" s="1" customFormat="1" ht="14" thickBot="1">
      <c r="A43" s="100">
        <v>20</v>
      </c>
      <c r="B43" s="101"/>
      <c r="C43" s="102">
        <f t="shared" si="0"/>
        <v>50</v>
      </c>
      <c r="D43" s="103">
        <v>0.90400000000000003</v>
      </c>
      <c r="E43" s="104">
        <v>0.65900000000000003</v>
      </c>
      <c r="F43" s="104">
        <v>0.50700000000000001</v>
      </c>
      <c r="G43" s="104">
        <v>0.49</v>
      </c>
      <c r="H43" s="104">
        <v>0.49</v>
      </c>
      <c r="I43" s="104">
        <v>0.49</v>
      </c>
      <c r="J43" s="105">
        <v>0.49</v>
      </c>
    </row>
    <row r="44" spans="1:18">
      <c r="J44" s="1"/>
      <c r="K44" s="1"/>
      <c r="L44" s="1"/>
      <c r="M44" s="1"/>
      <c r="N44" s="1"/>
      <c r="O44" s="1"/>
      <c r="P44" s="1"/>
      <c r="Q44" s="1"/>
      <c r="R44" s="1"/>
    </row>
    <row r="45" spans="1:18">
      <c r="J45" s="1"/>
      <c r="K45" s="1"/>
      <c r="L45" s="1"/>
      <c r="M45" s="1"/>
      <c r="N45" s="1"/>
      <c r="O45" s="1"/>
      <c r="P45" s="1"/>
      <c r="Q45" s="1"/>
      <c r="R45" s="1"/>
    </row>
    <row r="46" spans="1:18">
      <c r="K46" s="1"/>
      <c r="L46" s="1"/>
      <c r="M46" s="1"/>
      <c r="N46" s="1"/>
      <c r="O46" s="1"/>
      <c r="P46" s="1"/>
      <c r="Q46" s="1"/>
      <c r="R46" s="1"/>
    </row>
    <row r="48" spans="1:18">
      <c r="K48" s="107"/>
    </row>
    <row r="49" spans="10:11">
      <c r="K49" s="107"/>
    </row>
    <row r="51" spans="10:11">
      <c r="J51" s="1"/>
    </row>
    <row r="52" spans="10:11">
      <c r="J52" s="1"/>
    </row>
  </sheetData>
  <sheetProtection algorithmName="SHA-512" hashValue="gqBoAXxABC6lKjo9vzQGzAzgzJvKwuE1NRglzOI5mSM05haLuFDEIQV1D8qzJH6RC7VdUNaX0XjZVjkS48sWkg==" saltValue="uiLPa34d1CEF0/ZIBArKKA==" spinCount="100000" sheet="1" objects="1" scenarios="1"/>
  <mergeCells count="6">
    <mergeCell ref="A1:H2"/>
    <mergeCell ref="D32:J32"/>
    <mergeCell ref="A32:B33"/>
    <mergeCell ref="A5:H6"/>
    <mergeCell ref="D13:E13"/>
    <mergeCell ref="A26:J27"/>
  </mergeCells>
  <phoneticPr fontId="0" type="noConversion"/>
  <dataValidations disablePrompts="1" count="2">
    <dataValidation type="list" allowBlank="1" showInputMessage="1" showErrorMessage="1" sqref="D13" xr:uid="{D1FAAB61-7744-C343-BA10-9DF22F92ED0D}">
      <formula1>$O$1:$O$2</formula1>
    </dataValidation>
    <dataValidation type="whole" allowBlank="1" showInputMessage="1" showErrorMessage="1" errorTitle="Kritieke staaltemperatuur" error="Kies een waarde tussen 400 en 700 graden Celcius." sqref="E16" xr:uid="{1A030184-0C78-4846-BBD3-56903F33BEEC}">
      <formula1>400</formula1>
      <formula2>700</formula2>
    </dataValidation>
  </dataValidations>
  <pageMargins left="0.98425196850393704" right="0.98425196850393704" top="0.98425196850393704" bottom="1.1811023622047245" header="0.49212598425196852" footer="0.59055118110236227"/>
  <pageSetup paperSize="9" orientation="portrait"/>
  <headerFooter alignWithMargins="0">
    <oddFooter>&amp;L&amp;8&amp;D&amp;R&amp;12&amp;G</oddFooter>
  </headerFooter>
  <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4"/>
  <sheetViews>
    <sheetView showGridLines="0" zoomScale="150" zoomScaleNormal="150" workbookViewId="0">
      <selection sqref="A1:H2"/>
    </sheetView>
  </sheetViews>
  <sheetFormatPr baseColWidth="10" defaultColWidth="7.1640625" defaultRowHeight="13"/>
  <cols>
    <col min="1" max="16384" width="7.1640625" style="1"/>
  </cols>
  <sheetData>
    <row r="1" spans="1:9" s="8" customFormat="1" ht="15" customHeight="1">
      <c r="A1" s="123" t="s">
        <v>196</v>
      </c>
      <c r="B1" s="124"/>
      <c r="C1" s="124"/>
      <c r="D1" s="124"/>
      <c r="E1" s="124"/>
      <c r="F1" s="124"/>
      <c r="G1" s="124"/>
      <c r="H1" s="124"/>
      <c r="I1" s="125"/>
    </row>
    <row r="2" spans="1:9" ht="15" customHeight="1">
      <c r="A2" s="70" t="s">
        <v>193</v>
      </c>
      <c r="B2" s="120" t="s">
        <v>194</v>
      </c>
      <c r="C2" s="121"/>
      <c r="D2" s="121"/>
      <c r="E2" s="121"/>
      <c r="F2" s="121"/>
      <c r="G2" s="121"/>
      <c r="H2" s="122"/>
      <c r="I2" s="71"/>
    </row>
    <row r="3" spans="1:9" ht="15" customHeight="1">
      <c r="A3" s="27" t="s">
        <v>195</v>
      </c>
      <c r="B3" s="28">
        <v>400</v>
      </c>
      <c r="C3" s="29">
        <v>450</v>
      </c>
      <c r="D3" s="29">
        <v>500</v>
      </c>
      <c r="E3" s="29">
        <v>550</v>
      </c>
      <c r="F3" s="29">
        <v>600</v>
      </c>
      <c r="G3" s="29">
        <v>650</v>
      </c>
      <c r="H3" s="30">
        <v>700</v>
      </c>
      <c r="I3" s="72"/>
    </row>
    <row r="4" spans="1:9">
      <c r="A4" s="73">
        <v>50</v>
      </c>
      <c r="B4" s="68">
        <v>0.90400000000000003</v>
      </c>
      <c r="C4" s="68">
        <v>0.65900000000000003</v>
      </c>
      <c r="D4" s="68">
        <v>0.50700000000000001</v>
      </c>
      <c r="E4" s="68">
        <v>0.49</v>
      </c>
      <c r="F4" s="68">
        <v>0.49</v>
      </c>
      <c r="G4" s="68">
        <v>0.49</v>
      </c>
      <c r="H4" s="68">
        <v>0.49</v>
      </c>
      <c r="I4" s="74">
        <f>A5</f>
        <v>60</v>
      </c>
    </row>
    <row r="5" spans="1:9">
      <c r="A5" s="73">
        <v>60</v>
      </c>
      <c r="B5" s="68">
        <v>1.149</v>
      </c>
      <c r="C5" s="68">
        <v>0.872</v>
      </c>
      <c r="D5" s="68">
        <v>0.63200000000000001</v>
      </c>
      <c r="E5" s="68">
        <v>0.49</v>
      </c>
      <c r="F5" s="68">
        <v>0.49</v>
      </c>
      <c r="G5" s="68">
        <v>0.49</v>
      </c>
      <c r="H5" s="68">
        <v>0.49</v>
      </c>
      <c r="I5" s="74">
        <f t="shared" ref="I5:I34" si="0">A6</f>
        <v>70</v>
      </c>
    </row>
    <row r="6" spans="1:9">
      <c r="A6" s="73">
        <v>70</v>
      </c>
      <c r="B6" s="68">
        <v>1.3640000000000001</v>
      </c>
      <c r="C6" s="68">
        <v>1.0720000000000001</v>
      </c>
      <c r="D6" s="68">
        <v>0.81899999999999995</v>
      </c>
      <c r="E6" s="68">
        <v>0.60199999999999998</v>
      </c>
      <c r="F6" s="68">
        <v>0.49</v>
      </c>
      <c r="G6" s="68">
        <v>0.49</v>
      </c>
      <c r="H6" s="68">
        <v>0.49</v>
      </c>
      <c r="I6" s="74">
        <f t="shared" si="0"/>
        <v>80</v>
      </c>
    </row>
    <row r="7" spans="1:9">
      <c r="A7" s="12">
        <v>80</v>
      </c>
      <c r="B7" s="63">
        <v>1.5640000000000001</v>
      </c>
      <c r="C7" s="63">
        <v>1.244</v>
      </c>
      <c r="D7" s="63">
        <v>0.96699999999999997</v>
      </c>
      <c r="E7" s="63">
        <v>0.73</v>
      </c>
      <c r="F7" s="63">
        <v>0.52100000000000002</v>
      </c>
      <c r="G7" s="63">
        <v>0.49</v>
      </c>
      <c r="H7" s="63">
        <v>0.49</v>
      </c>
      <c r="I7" s="10">
        <f t="shared" si="0"/>
        <v>90</v>
      </c>
    </row>
    <row r="8" spans="1:9">
      <c r="A8" s="12">
        <v>90</v>
      </c>
      <c r="B8" s="63">
        <v>1.7649999999999999</v>
      </c>
      <c r="C8" s="63">
        <v>1.415</v>
      </c>
      <c r="D8" s="63">
        <v>1.111</v>
      </c>
      <c r="E8" s="63">
        <v>0.84899999999999998</v>
      </c>
      <c r="F8" s="63">
        <v>0.65900000000000003</v>
      </c>
      <c r="G8" s="63">
        <v>0.49</v>
      </c>
      <c r="H8" s="63">
        <v>0.49</v>
      </c>
      <c r="I8" s="10">
        <f t="shared" si="0"/>
        <v>100</v>
      </c>
    </row>
    <row r="9" spans="1:9">
      <c r="A9" s="12">
        <v>100</v>
      </c>
      <c r="B9" s="63">
        <v>1.9650000000000001</v>
      </c>
      <c r="C9" s="63">
        <v>1.587</v>
      </c>
      <c r="D9" s="63">
        <v>1.256</v>
      </c>
      <c r="E9" s="63">
        <v>0.96799999999999997</v>
      </c>
      <c r="F9" s="63">
        <v>0.77800000000000002</v>
      </c>
      <c r="G9" s="63">
        <v>0.53900000000000003</v>
      </c>
      <c r="H9" s="63">
        <v>0.49</v>
      </c>
      <c r="I9" s="10">
        <f t="shared" si="0"/>
        <v>110</v>
      </c>
    </row>
    <row r="10" spans="1:9">
      <c r="A10" s="12">
        <v>110</v>
      </c>
      <c r="B10" s="63">
        <v>2.1560000000000001</v>
      </c>
      <c r="C10" s="63">
        <v>1.758</v>
      </c>
      <c r="D10" s="63">
        <v>1.4</v>
      </c>
      <c r="E10" s="63">
        <v>1.087</v>
      </c>
      <c r="F10" s="63">
        <v>0.88900000000000001</v>
      </c>
      <c r="G10" s="63">
        <v>0.65600000000000003</v>
      </c>
      <c r="H10" s="63">
        <v>0.49</v>
      </c>
      <c r="I10" s="10">
        <f t="shared" si="0"/>
        <v>120</v>
      </c>
    </row>
    <row r="11" spans="1:9">
      <c r="A11" s="12">
        <v>120</v>
      </c>
      <c r="B11" s="63">
        <v>2.258</v>
      </c>
      <c r="C11" s="63">
        <v>1.93</v>
      </c>
      <c r="D11" s="63">
        <v>1.5449999999999999</v>
      </c>
      <c r="E11" s="63">
        <v>1.206</v>
      </c>
      <c r="F11" s="63">
        <v>1.0009999999999999</v>
      </c>
      <c r="G11" s="63">
        <v>0.77200000000000002</v>
      </c>
      <c r="H11" s="63">
        <v>0.49</v>
      </c>
      <c r="I11" s="10">
        <f t="shared" si="0"/>
        <v>130</v>
      </c>
    </row>
    <row r="12" spans="1:9">
      <c r="A12" s="12">
        <v>130</v>
      </c>
      <c r="B12" s="63">
        <v>2.3610000000000002</v>
      </c>
      <c r="C12" s="63">
        <v>2.101</v>
      </c>
      <c r="D12" s="63">
        <v>1.6890000000000001</v>
      </c>
      <c r="E12" s="63">
        <v>1.325</v>
      </c>
      <c r="F12" s="63">
        <v>1.1120000000000001</v>
      </c>
      <c r="G12" s="63">
        <v>0.88700000000000001</v>
      </c>
      <c r="H12" s="63">
        <v>0.55100000000000005</v>
      </c>
      <c r="I12" s="10">
        <f t="shared" si="0"/>
        <v>140</v>
      </c>
    </row>
    <row r="13" spans="1:9">
      <c r="A13" s="12">
        <v>140</v>
      </c>
      <c r="B13" s="63">
        <v>2.4630000000000001</v>
      </c>
      <c r="C13" s="63">
        <v>2.2229999999999999</v>
      </c>
      <c r="D13" s="63">
        <v>1.8340000000000001</v>
      </c>
      <c r="E13" s="63">
        <v>1.444</v>
      </c>
      <c r="F13" s="63">
        <v>1.2230000000000001</v>
      </c>
      <c r="G13" s="63">
        <v>0.99399999999999999</v>
      </c>
      <c r="H13" s="63">
        <v>0.64900000000000002</v>
      </c>
      <c r="I13" s="10">
        <f t="shared" si="0"/>
        <v>150</v>
      </c>
    </row>
    <row r="14" spans="1:9">
      <c r="A14" s="12">
        <v>150</v>
      </c>
      <c r="B14" s="63">
        <v>2.5659999999999998</v>
      </c>
      <c r="C14" s="63">
        <v>2.3260000000000001</v>
      </c>
      <c r="D14" s="63">
        <v>1.978</v>
      </c>
      <c r="E14" s="63">
        <v>1.5629999999999999</v>
      </c>
      <c r="F14" s="63">
        <v>1.3340000000000001</v>
      </c>
      <c r="G14" s="63">
        <v>1.101</v>
      </c>
      <c r="H14" s="63">
        <v>0.747</v>
      </c>
      <c r="I14" s="10">
        <f t="shared" si="0"/>
        <v>160</v>
      </c>
    </row>
    <row r="15" spans="1:9">
      <c r="A15" s="12">
        <v>160</v>
      </c>
      <c r="B15" s="63">
        <v>2.669</v>
      </c>
      <c r="C15" s="63">
        <v>2.4300000000000002</v>
      </c>
      <c r="D15" s="63">
        <v>2.1219999999999999</v>
      </c>
      <c r="E15" s="63">
        <v>1.6819999999999999</v>
      </c>
      <c r="F15" s="63">
        <v>1.446</v>
      </c>
      <c r="G15" s="63">
        <v>1.208</v>
      </c>
      <c r="H15" s="63">
        <v>0.84599999999999997</v>
      </c>
      <c r="I15" s="10">
        <f t="shared" si="0"/>
        <v>170</v>
      </c>
    </row>
    <row r="16" spans="1:9">
      <c r="A16" s="12">
        <v>170</v>
      </c>
      <c r="B16" s="63">
        <v>2.7709999999999999</v>
      </c>
      <c r="C16" s="63">
        <v>2.5339999999999998</v>
      </c>
      <c r="D16" s="63">
        <v>2.2389999999999999</v>
      </c>
      <c r="E16" s="63">
        <v>1.8009999999999999</v>
      </c>
      <c r="F16" s="63">
        <v>1.5569999999999999</v>
      </c>
      <c r="G16" s="63">
        <v>1.3149999999999999</v>
      </c>
      <c r="H16" s="63">
        <v>0.94399999999999995</v>
      </c>
      <c r="I16" s="10">
        <f t="shared" si="0"/>
        <v>180</v>
      </c>
    </row>
    <row r="17" spans="1:9">
      <c r="A17" s="12">
        <v>180</v>
      </c>
      <c r="B17" s="63">
        <v>2.8740000000000001</v>
      </c>
      <c r="C17" s="63">
        <v>2.637</v>
      </c>
      <c r="D17" s="63">
        <v>2.3490000000000002</v>
      </c>
      <c r="E17" s="63">
        <v>1.92</v>
      </c>
      <c r="F17" s="63">
        <v>1.6679999999999999</v>
      </c>
      <c r="G17" s="63">
        <v>1.421</v>
      </c>
      <c r="H17" s="63">
        <v>1.042</v>
      </c>
      <c r="I17" s="10">
        <f t="shared" si="0"/>
        <v>190</v>
      </c>
    </row>
    <row r="18" spans="1:9">
      <c r="A18" s="12">
        <v>190</v>
      </c>
      <c r="B18" s="63">
        <v>2.9769999999999999</v>
      </c>
      <c r="C18" s="63">
        <v>2.7410000000000001</v>
      </c>
      <c r="D18" s="63">
        <v>2.46</v>
      </c>
      <c r="E18" s="63">
        <v>2.0390000000000001</v>
      </c>
      <c r="F18" s="63">
        <v>1.7789999999999999</v>
      </c>
      <c r="G18" s="63">
        <v>1.528</v>
      </c>
      <c r="H18" s="63">
        <v>1.1399999999999999</v>
      </c>
      <c r="I18" s="10">
        <f t="shared" si="0"/>
        <v>200</v>
      </c>
    </row>
    <row r="19" spans="1:9">
      <c r="A19" s="12">
        <v>200</v>
      </c>
      <c r="B19" s="63">
        <v>3.0790000000000002</v>
      </c>
      <c r="C19" s="63">
        <v>2.8450000000000002</v>
      </c>
      <c r="D19" s="63">
        <v>2.5710000000000002</v>
      </c>
      <c r="E19" s="63">
        <v>2.1589999999999998</v>
      </c>
      <c r="F19" s="63">
        <v>1.891</v>
      </c>
      <c r="G19" s="63">
        <v>1.635</v>
      </c>
      <c r="H19" s="63">
        <v>1.2390000000000001</v>
      </c>
      <c r="I19" s="10">
        <f t="shared" si="0"/>
        <v>210</v>
      </c>
    </row>
    <row r="20" spans="1:9">
      <c r="A20" s="12">
        <v>210</v>
      </c>
      <c r="B20" s="63">
        <v>3.2490000000000001</v>
      </c>
      <c r="C20" s="63">
        <v>2.9489999999999998</v>
      </c>
      <c r="D20" s="63">
        <v>2.6819999999999999</v>
      </c>
      <c r="E20" s="63">
        <v>2.2879999999999998</v>
      </c>
      <c r="F20" s="63">
        <v>2.0019999999999998</v>
      </c>
      <c r="G20" s="63">
        <v>1.742</v>
      </c>
      <c r="H20" s="63">
        <v>1.337</v>
      </c>
      <c r="I20" s="10">
        <f t="shared" si="0"/>
        <v>220</v>
      </c>
    </row>
    <row r="21" spans="1:9">
      <c r="A21" s="12">
        <v>220</v>
      </c>
      <c r="B21" s="63">
        <v>3.544</v>
      </c>
      <c r="C21" s="63">
        <v>3.052</v>
      </c>
      <c r="D21" s="63">
        <v>2.7919999999999998</v>
      </c>
      <c r="E21" s="63">
        <v>2.4180000000000001</v>
      </c>
      <c r="F21" s="63">
        <v>2.113</v>
      </c>
      <c r="G21" s="63">
        <v>1.849</v>
      </c>
      <c r="H21" s="63">
        <v>1.4350000000000001</v>
      </c>
      <c r="I21" s="10">
        <f t="shared" si="0"/>
        <v>230</v>
      </c>
    </row>
    <row r="22" spans="1:9">
      <c r="A22" s="12">
        <v>230</v>
      </c>
      <c r="B22" s="63">
        <v>3.7719999999999998</v>
      </c>
      <c r="C22" s="63">
        <v>3.41</v>
      </c>
      <c r="D22" s="63">
        <v>2.9809999999999999</v>
      </c>
      <c r="E22" s="63">
        <v>2.5790000000000002</v>
      </c>
      <c r="F22" s="63">
        <v>2.363</v>
      </c>
      <c r="G22" s="63">
        <v>2.0489999999999999</v>
      </c>
      <c r="H22" s="63">
        <v>1.534</v>
      </c>
      <c r="I22" s="10">
        <f t="shared" si="0"/>
        <v>240</v>
      </c>
    </row>
    <row r="23" spans="1:9">
      <c r="A23" s="12">
        <v>240</v>
      </c>
      <c r="B23" s="63">
        <v>3.8610000000000002</v>
      </c>
      <c r="C23" s="63">
        <v>3.4950000000000001</v>
      </c>
      <c r="D23" s="63">
        <v>3.0760000000000001</v>
      </c>
      <c r="E23" s="63">
        <v>2.649</v>
      </c>
      <c r="F23" s="63">
        <v>2.4340000000000002</v>
      </c>
      <c r="G23" s="63">
        <v>2.15</v>
      </c>
      <c r="H23" s="63">
        <v>1.6319999999999999</v>
      </c>
      <c r="I23" s="10">
        <f t="shared" si="0"/>
        <v>250</v>
      </c>
    </row>
    <row r="24" spans="1:9">
      <c r="A24" s="12">
        <v>250</v>
      </c>
      <c r="B24" s="63">
        <v>3.95</v>
      </c>
      <c r="C24" s="63">
        <v>3.5790000000000002</v>
      </c>
      <c r="D24" s="63">
        <v>3.169</v>
      </c>
      <c r="E24" s="63">
        <v>2.7189999999999999</v>
      </c>
      <c r="F24" s="63">
        <v>2.5049999999999999</v>
      </c>
      <c r="G24" s="63">
        <v>2.2240000000000002</v>
      </c>
      <c r="H24" s="63">
        <v>1.73</v>
      </c>
      <c r="I24" s="10">
        <f t="shared" si="0"/>
        <v>260</v>
      </c>
    </row>
    <row r="25" spans="1:9">
      <c r="A25" s="12">
        <v>260</v>
      </c>
      <c r="B25" s="63">
        <v>4.0389999999999997</v>
      </c>
      <c r="C25" s="63">
        <v>3.6629999999999998</v>
      </c>
      <c r="D25" s="63">
        <v>3.2530000000000001</v>
      </c>
      <c r="E25" s="63">
        <v>2.7890000000000001</v>
      </c>
      <c r="F25" s="63">
        <v>2.5760000000000001</v>
      </c>
      <c r="G25" s="63">
        <v>2.298</v>
      </c>
      <c r="H25" s="63">
        <v>1.8280000000000001</v>
      </c>
      <c r="I25" s="10">
        <f t="shared" si="0"/>
        <v>270</v>
      </c>
    </row>
    <row r="26" spans="1:9">
      <c r="A26" s="12">
        <v>270</v>
      </c>
      <c r="B26" s="63">
        <v>4.1280000000000001</v>
      </c>
      <c r="C26" s="63">
        <v>3.7469999999999999</v>
      </c>
      <c r="D26" s="63">
        <v>3.3370000000000002</v>
      </c>
      <c r="E26" s="63">
        <v>2.859</v>
      </c>
      <c r="F26" s="63">
        <v>2.6459999999999999</v>
      </c>
      <c r="G26" s="63">
        <v>2.3719999999999999</v>
      </c>
      <c r="H26" s="63">
        <v>1.927</v>
      </c>
      <c r="I26" s="10">
        <f t="shared" si="0"/>
        <v>280</v>
      </c>
    </row>
    <row r="27" spans="1:9">
      <c r="A27" s="12">
        <v>280</v>
      </c>
      <c r="B27" s="63">
        <v>4.2160000000000002</v>
      </c>
      <c r="C27" s="63">
        <v>3.831</v>
      </c>
      <c r="D27" s="63">
        <v>3.4220000000000002</v>
      </c>
      <c r="E27" s="63">
        <v>2.9289999999999998</v>
      </c>
      <c r="F27" s="63">
        <v>2.7170000000000001</v>
      </c>
      <c r="G27" s="63">
        <v>2.4460000000000002</v>
      </c>
      <c r="H27" s="63">
        <v>2.0249999999999999</v>
      </c>
      <c r="I27" s="10">
        <f t="shared" si="0"/>
        <v>290</v>
      </c>
    </row>
    <row r="28" spans="1:9">
      <c r="A28" s="12">
        <v>290</v>
      </c>
      <c r="B28" s="63">
        <v>4.5490000000000004</v>
      </c>
      <c r="C28" s="63">
        <v>3.915</v>
      </c>
      <c r="D28" s="63">
        <v>3.5059999999999998</v>
      </c>
      <c r="E28" s="63">
        <v>2.9990000000000001</v>
      </c>
      <c r="F28" s="63">
        <v>2.7879999999999998</v>
      </c>
      <c r="G28" s="63">
        <v>2.52</v>
      </c>
      <c r="H28" s="63">
        <v>2.1230000000000002</v>
      </c>
      <c r="I28" s="10">
        <f t="shared" si="0"/>
        <v>300</v>
      </c>
    </row>
    <row r="29" spans="1:9">
      <c r="A29" s="12">
        <v>300</v>
      </c>
      <c r="B29" s="63">
        <v>4.992</v>
      </c>
      <c r="C29" s="63">
        <v>3.9990000000000001</v>
      </c>
      <c r="D29" s="63">
        <v>3.59</v>
      </c>
      <c r="E29" s="63">
        <v>3.069</v>
      </c>
      <c r="F29" s="63">
        <v>2.8580000000000001</v>
      </c>
      <c r="G29" s="63">
        <v>2.5939999999999999</v>
      </c>
      <c r="H29" s="63">
        <v>2.2029999999999998</v>
      </c>
      <c r="I29" s="10">
        <f t="shared" si="0"/>
        <v>325</v>
      </c>
    </row>
    <row r="30" spans="1:9">
      <c r="A30" s="12">
        <v>325</v>
      </c>
      <c r="B30" s="63">
        <v>6.0970000000000004</v>
      </c>
      <c r="C30" s="63">
        <v>4.21</v>
      </c>
      <c r="D30" s="64">
        <v>3.8010000000000002</v>
      </c>
      <c r="E30" s="63">
        <v>3.3370000000000002</v>
      </c>
      <c r="F30" s="63">
        <v>3.0350000000000001</v>
      </c>
      <c r="G30" s="63">
        <v>2.7789999999999999</v>
      </c>
      <c r="H30" s="63">
        <v>2.4020000000000001</v>
      </c>
      <c r="I30" s="10">
        <f t="shared" si="0"/>
        <v>350</v>
      </c>
    </row>
    <row r="31" spans="1:9">
      <c r="A31" s="12">
        <v>350</v>
      </c>
      <c r="B31" s="63" t="s">
        <v>50</v>
      </c>
      <c r="C31" s="63">
        <v>5.5350000000000001</v>
      </c>
      <c r="D31" s="64">
        <v>4.0110000000000001</v>
      </c>
      <c r="E31" s="63">
        <v>3.6989999999999998</v>
      </c>
      <c r="F31" s="63">
        <v>3.2650000000000001</v>
      </c>
      <c r="G31" s="63">
        <v>2.964</v>
      </c>
      <c r="H31" s="63">
        <v>2.601</v>
      </c>
      <c r="I31" s="10">
        <f t="shared" si="0"/>
        <v>375</v>
      </c>
    </row>
    <row r="32" spans="1:9">
      <c r="A32" s="12">
        <v>375</v>
      </c>
      <c r="B32" s="63" t="s">
        <v>50</v>
      </c>
      <c r="C32" s="63" t="s">
        <v>50</v>
      </c>
      <c r="D32" s="64" t="s">
        <v>50</v>
      </c>
      <c r="E32" s="63" t="s">
        <v>50</v>
      </c>
      <c r="F32" s="63" t="s">
        <v>50</v>
      </c>
      <c r="G32" s="63" t="s">
        <v>50</v>
      </c>
      <c r="H32" s="63" t="s">
        <v>50</v>
      </c>
      <c r="I32" s="10">
        <f t="shared" si="0"/>
        <v>400</v>
      </c>
    </row>
    <row r="33" spans="1:9">
      <c r="A33" s="12">
        <v>400</v>
      </c>
      <c r="B33" s="63" t="s">
        <v>50</v>
      </c>
      <c r="C33" s="64" t="s">
        <v>50</v>
      </c>
      <c r="D33" s="64" t="s">
        <v>50</v>
      </c>
      <c r="E33" s="63" t="s">
        <v>50</v>
      </c>
      <c r="F33" s="63" t="s">
        <v>50</v>
      </c>
      <c r="G33" s="63" t="s">
        <v>50</v>
      </c>
      <c r="H33" s="63" t="s">
        <v>50</v>
      </c>
      <c r="I33" s="10">
        <f t="shared" si="0"/>
        <v>425</v>
      </c>
    </row>
    <row r="34" spans="1:9">
      <c r="A34" s="12">
        <v>425</v>
      </c>
      <c r="B34" s="63" t="s">
        <v>50</v>
      </c>
      <c r="C34" s="64" t="s">
        <v>50</v>
      </c>
      <c r="D34" s="64" t="s">
        <v>50</v>
      </c>
      <c r="E34" s="63" t="s">
        <v>50</v>
      </c>
      <c r="F34" s="64" t="s">
        <v>50</v>
      </c>
      <c r="G34" s="64" t="s">
        <v>50</v>
      </c>
      <c r="H34" s="63" t="s">
        <v>50</v>
      </c>
      <c r="I34" s="10">
        <f t="shared" si="0"/>
        <v>450</v>
      </c>
    </row>
    <row r="35" spans="1:9" ht="14" thickBot="1">
      <c r="A35" s="13">
        <v>450</v>
      </c>
      <c r="B35" s="65" t="s">
        <v>50</v>
      </c>
      <c r="C35" s="66" t="s">
        <v>50</v>
      </c>
      <c r="D35" s="66" t="s">
        <v>50</v>
      </c>
      <c r="E35" s="66" t="s">
        <v>50</v>
      </c>
      <c r="F35" s="66" t="s">
        <v>50</v>
      </c>
      <c r="G35" s="66" t="s">
        <v>50</v>
      </c>
      <c r="H35" s="67" t="s">
        <v>50</v>
      </c>
      <c r="I35" s="11">
        <v>450</v>
      </c>
    </row>
    <row r="38" spans="1:9" ht="16">
      <c r="A38" s="1" t="s">
        <v>40</v>
      </c>
      <c r="C38" s="1" t="s">
        <v>73</v>
      </c>
      <c r="G38" s="31">
        <f>head!E15</f>
        <v>200</v>
      </c>
      <c r="H38" s="69" t="s">
        <v>39</v>
      </c>
    </row>
    <row r="39" spans="1:9">
      <c r="G39" s="32" t="s">
        <v>39</v>
      </c>
    </row>
    <row r="40" spans="1:9" ht="15">
      <c r="C40" s="9" t="s">
        <v>2</v>
      </c>
      <c r="G40" s="31">
        <f>head!E16</f>
        <v>500</v>
      </c>
    </row>
    <row r="42" spans="1:9">
      <c r="A42" s="8"/>
      <c r="B42" s="8"/>
      <c r="C42" s="8"/>
      <c r="D42" s="8"/>
      <c r="E42" s="8"/>
      <c r="F42" s="8"/>
      <c r="G42" s="8"/>
      <c r="H42" s="8"/>
      <c r="I42" s="8"/>
    </row>
    <row r="43" spans="1:9">
      <c r="A43" s="15"/>
      <c r="B43" s="24">
        <v>400</v>
      </c>
      <c r="C43" s="25">
        <v>450</v>
      </c>
      <c r="D43" s="25">
        <v>500</v>
      </c>
      <c r="E43" s="25">
        <v>550</v>
      </c>
      <c r="F43" s="25">
        <v>600</v>
      </c>
      <c r="G43" s="25">
        <v>650</v>
      </c>
      <c r="H43" s="26">
        <v>700</v>
      </c>
      <c r="I43" s="8"/>
    </row>
    <row r="44" spans="1:9">
      <c r="A44" s="16">
        <f>IF(G38&lt;50,G38,IF(G38&gt;450,G38,VLOOKUP(G38,A4:I35,1)))</f>
        <v>200</v>
      </c>
      <c r="B44" s="17">
        <f>IF($G$38&lt;50,B4,IF($G$38&gt;450,"nvt",VLOOKUP($A$44,$A$4:$I$35,2)))</f>
        <v>3.0790000000000002</v>
      </c>
      <c r="C44" s="18">
        <f>IF($G$38&lt;50,C4,IF($G$38&gt;450,"nvt",VLOOKUP($A$44,$A$4:$I$35,3)))</f>
        <v>2.8450000000000002</v>
      </c>
      <c r="D44" s="18">
        <f>IF($G$38&lt;50,D4,IF($G$38&gt;450,"nvt",VLOOKUP($A$44,$A$4:$I$35,4)))</f>
        <v>2.5710000000000002</v>
      </c>
      <c r="E44" s="18">
        <f>IF($G$38&lt;50,E4,IF($G$38&gt;450,"nvt",VLOOKUP($A$44,$A$4:$I$35,5)))</f>
        <v>2.1589999999999998</v>
      </c>
      <c r="F44" s="18">
        <f>IF($G$38&lt;50,F4,IF($G$38&gt;450,"nvt",VLOOKUP($A$44,$A$4:$I$35,6)))</f>
        <v>1.891</v>
      </c>
      <c r="G44" s="18">
        <f>IF($G$38&lt;50,G4,IF($G$38&gt;450,"nvt",VLOOKUP($A$44,$A$4:$I$35,7)))</f>
        <v>1.635</v>
      </c>
      <c r="H44" s="19">
        <f>IF($G$38&lt;50,H4,IF($G$38&gt;450,"nvt",VLOOKUP($A$44,$A$4:$I$35,8)))</f>
        <v>1.2390000000000001</v>
      </c>
      <c r="I44" s="8"/>
    </row>
    <row r="45" spans="1:9">
      <c r="A45" s="20">
        <f>IF(G38&lt;50,G38,IF(G38&gt;450,G38,VLOOKUP(G38,A4:I35,9)))</f>
        <v>210</v>
      </c>
      <c r="B45" s="21">
        <f>IF($G$38&lt;50,B4,IF($G$38&gt;450,"nvt",VLOOKUP($A$45,$A$4:$I$35,2)))</f>
        <v>3.2490000000000001</v>
      </c>
      <c r="C45" s="22">
        <f>IF($G$38&lt;50,C4,IF($G$38&gt;450,"nvt",VLOOKUP($A$45,$A$4:$I$35,3)))</f>
        <v>2.9489999999999998</v>
      </c>
      <c r="D45" s="22">
        <f>IF($G$38&lt;50,D4,IF($G$38&gt;450,"nvt",VLOOKUP($A$45,$A$4:$I$35,4)))</f>
        <v>2.6819999999999999</v>
      </c>
      <c r="E45" s="22">
        <f>IF($G$38&lt;50,E4,IF($G$38&gt;450,"nvt",VLOOKUP($A$45,$A$4:$I$35,5)))</f>
        <v>2.2879999999999998</v>
      </c>
      <c r="F45" s="22">
        <f>IF($G$38&lt;50,F4,IF($G$38&gt;450,"nvt",VLOOKUP($A$45,$A$4:$I$35,6)))</f>
        <v>2.0019999999999998</v>
      </c>
      <c r="G45" s="22">
        <f>IF($G$38&lt;50,G4,IF($G$38&gt;450,"nvt",VLOOKUP($A$45,$A$4:$I$35,7)))</f>
        <v>1.742</v>
      </c>
      <c r="H45" s="23">
        <f>IF($G$38&lt;50,H4,IF($G$38&gt;450,"nvt",VLOOKUP($A$45,$A$4:$I$35,8)))</f>
        <v>1.337</v>
      </c>
      <c r="I45" s="8"/>
    </row>
    <row r="46" spans="1:9">
      <c r="A46" s="8"/>
      <c r="B46" s="8"/>
      <c r="C46" s="8"/>
      <c r="D46" s="8"/>
      <c r="E46" s="8"/>
      <c r="F46" s="8"/>
      <c r="G46" s="8"/>
      <c r="H46" s="8"/>
      <c r="I46" s="8"/>
    </row>
    <row r="47" spans="1:9">
      <c r="A47" s="15"/>
      <c r="B47" s="24">
        <v>400</v>
      </c>
      <c r="C47" s="25">
        <v>450</v>
      </c>
      <c r="D47" s="25">
        <v>500</v>
      </c>
      <c r="E47" s="25">
        <v>550</v>
      </c>
      <c r="F47" s="25">
        <v>600</v>
      </c>
      <c r="G47" s="25">
        <v>650</v>
      </c>
      <c r="H47" s="26">
        <v>700</v>
      </c>
      <c r="I47" s="8"/>
    </row>
    <row r="48" spans="1:9">
      <c r="A48" s="20">
        <f>G38</f>
        <v>200</v>
      </c>
      <c r="B48" s="21">
        <f t="shared" ref="B48:H48" si="1">IF($G$38&lt;50,B4,IF($G$38&gt;450,"nvt",IF(B45="nvt","nvt",($A$48-$A$44)/($A$45-$A$44)*(B45-B44)+B44)))</f>
        <v>3.0790000000000002</v>
      </c>
      <c r="C48" s="22">
        <f t="shared" si="1"/>
        <v>2.8450000000000002</v>
      </c>
      <c r="D48" s="22">
        <f t="shared" si="1"/>
        <v>2.5710000000000002</v>
      </c>
      <c r="E48" s="22">
        <f t="shared" si="1"/>
        <v>2.1589999999999998</v>
      </c>
      <c r="F48" s="22">
        <f t="shared" si="1"/>
        <v>1.891</v>
      </c>
      <c r="G48" s="22">
        <f t="shared" si="1"/>
        <v>1.635</v>
      </c>
      <c r="H48" s="23">
        <f t="shared" si="1"/>
        <v>1.2390000000000001</v>
      </c>
      <c r="I48" s="8"/>
    </row>
    <row r="49" spans="1:9">
      <c r="A49" s="8"/>
      <c r="B49" s="8"/>
      <c r="C49" s="8"/>
      <c r="D49" s="8"/>
      <c r="E49" s="8"/>
      <c r="F49" s="8"/>
      <c r="G49" s="8"/>
      <c r="H49" s="8"/>
      <c r="I49" s="8"/>
    </row>
    <row r="50" spans="1:9">
      <c r="A50" s="15"/>
      <c r="B50" s="24">
        <f>IF(G40&lt;400,"&lt; 400",IF(G40&gt;700,"&gt; 700",HLOOKUP(G40,B47:H48,1)))</f>
        <v>500</v>
      </c>
      <c r="C50" s="26">
        <f>IF(G40&lt;400,"&lt; 400",IF(G40&gt;700,"&gt; 700",HLOOKUP(G40+50,B47:H48,1)))</f>
        <v>550</v>
      </c>
      <c r="D50" s="8"/>
      <c r="E50" s="8"/>
      <c r="F50" s="8"/>
      <c r="G50" s="8"/>
      <c r="H50" s="8"/>
      <c r="I50" s="8"/>
    </row>
    <row r="51" spans="1:9">
      <c r="A51" s="20">
        <f>G38</f>
        <v>200</v>
      </c>
      <c r="B51" s="21">
        <f>IF(G40&lt;400,"nvt",IF(G40&gt;700,H48,HLOOKUP(G40,B47:H48,2)))</f>
        <v>2.5710000000000002</v>
      </c>
      <c r="C51" s="23">
        <f>IF(G40&lt;400,"nvt",IF(G40&gt;700,H48,HLOOKUP(G40+50,B47:H48,2)))</f>
        <v>2.1589999999999998</v>
      </c>
      <c r="D51" s="8"/>
      <c r="E51" s="8"/>
      <c r="F51" s="8"/>
      <c r="G51" s="8"/>
      <c r="H51" s="8"/>
      <c r="I51" s="8"/>
    </row>
    <row r="54" spans="1:9">
      <c r="A54" s="1" t="s">
        <v>41</v>
      </c>
      <c r="C54" s="14">
        <f>IF(B51="nvt","nvt",IF(B51=C51,B51,(G40-B50)/(C50-B50)*(C51-B51)+B51))</f>
        <v>2.5710000000000002</v>
      </c>
    </row>
  </sheetData>
  <sheetProtection selectLockedCells="1" selectUnlockedCells="1"/>
  <mergeCells count="2">
    <mergeCell ref="B2:H2"/>
    <mergeCell ref="A1:I1"/>
  </mergeCells>
  <phoneticPr fontId="12" type="noConversion"/>
  <pageMargins left="0.98" right="0.98" top="0.98" bottom="1.18" header="0.49" footer="0.59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5D567-FA74-4649-8D16-67FC4E5A519E}">
  <dimension ref="A1:I54"/>
  <sheetViews>
    <sheetView showGridLines="0" zoomScale="150" zoomScaleNormal="150" workbookViewId="0">
      <selection sqref="A1:H2"/>
    </sheetView>
  </sheetViews>
  <sheetFormatPr baseColWidth="10" defaultColWidth="7.1640625" defaultRowHeight="13"/>
  <cols>
    <col min="1" max="16384" width="7.1640625" style="1"/>
  </cols>
  <sheetData>
    <row r="1" spans="1:9" s="8" customFormat="1" ht="15" customHeight="1">
      <c r="A1" s="123" t="s">
        <v>197</v>
      </c>
      <c r="B1" s="124"/>
      <c r="C1" s="124"/>
      <c r="D1" s="124"/>
      <c r="E1" s="124"/>
      <c r="F1" s="124"/>
      <c r="G1" s="124"/>
      <c r="H1" s="124"/>
      <c r="I1" s="125"/>
    </row>
    <row r="2" spans="1:9" ht="15" customHeight="1">
      <c r="A2" s="70" t="s">
        <v>193</v>
      </c>
      <c r="B2" s="120" t="s">
        <v>194</v>
      </c>
      <c r="C2" s="121"/>
      <c r="D2" s="121"/>
      <c r="E2" s="121"/>
      <c r="F2" s="121"/>
      <c r="G2" s="121"/>
      <c r="H2" s="122"/>
      <c r="I2" s="71"/>
    </row>
    <row r="3" spans="1:9" ht="15" customHeight="1">
      <c r="A3" s="27" t="s">
        <v>195</v>
      </c>
      <c r="B3" s="28">
        <v>400</v>
      </c>
      <c r="C3" s="29">
        <v>450</v>
      </c>
      <c r="D3" s="29">
        <v>500</v>
      </c>
      <c r="E3" s="29">
        <v>550</v>
      </c>
      <c r="F3" s="29">
        <v>600</v>
      </c>
      <c r="G3" s="29">
        <v>650</v>
      </c>
      <c r="H3" s="30">
        <v>700</v>
      </c>
      <c r="I3" s="72"/>
    </row>
    <row r="4" spans="1:9">
      <c r="A4" s="73">
        <v>50</v>
      </c>
      <c r="B4" s="68">
        <v>0.50800000000000001</v>
      </c>
      <c r="C4" s="68">
        <v>0.46400000000000002</v>
      </c>
      <c r="D4" s="68">
        <v>0.46400000000000002</v>
      </c>
      <c r="E4" s="68">
        <v>0.46400000000000002</v>
      </c>
      <c r="F4" s="68">
        <v>0.46400000000000002</v>
      </c>
      <c r="G4" s="68">
        <v>0.46400000000000002</v>
      </c>
      <c r="H4" s="68">
        <v>0.46400000000000002</v>
      </c>
      <c r="I4" s="74">
        <f>A5</f>
        <v>60</v>
      </c>
    </row>
    <row r="5" spans="1:9">
      <c r="A5" s="73">
        <v>60</v>
      </c>
      <c r="B5" s="68">
        <v>0.71399999999999997</v>
      </c>
      <c r="C5" s="68">
        <v>0.46600000000000003</v>
      </c>
      <c r="D5" s="68">
        <v>0.46400000000000002</v>
      </c>
      <c r="E5" s="68">
        <v>0.46400000000000002</v>
      </c>
      <c r="F5" s="68">
        <v>0.46400000000000002</v>
      </c>
      <c r="G5" s="68">
        <v>0.46400000000000002</v>
      </c>
      <c r="H5" s="68">
        <v>0.46400000000000002</v>
      </c>
      <c r="I5" s="74">
        <f t="shared" ref="I5:I34" si="0">A6</f>
        <v>70</v>
      </c>
    </row>
    <row r="6" spans="1:9">
      <c r="A6" s="73">
        <v>70</v>
      </c>
      <c r="B6" s="68">
        <v>0.90400000000000003</v>
      </c>
      <c r="C6" s="68">
        <v>0.61099999999999999</v>
      </c>
      <c r="D6" s="68">
        <v>0.46400000000000002</v>
      </c>
      <c r="E6" s="68">
        <v>0.46400000000000002</v>
      </c>
      <c r="F6" s="68">
        <v>0.46400000000000002</v>
      </c>
      <c r="G6" s="68">
        <v>0.46400000000000002</v>
      </c>
      <c r="H6" s="68">
        <v>0.46400000000000002</v>
      </c>
      <c r="I6" s="74">
        <f t="shared" si="0"/>
        <v>80</v>
      </c>
    </row>
    <row r="7" spans="1:9">
      <c r="A7" s="12">
        <v>80</v>
      </c>
      <c r="B7" s="63">
        <v>1.087</v>
      </c>
      <c r="C7" s="63">
        <v>0.753</v>
      </c>
      <c r="D7" s="63">
        <v>0.54800000000000004</v>
      </c>
      <c r="E7" s="63">
        <v>0.46400000000000002</v>
      </c>
      <c r="F7" s="63">
        <v>0.46400000000000002</v>
      </c>
      <c r="G7" s="63">
        <v>0.46400000000000002</v>
      </c>
      <c r="H7" s="63">
        <v>0.46400000000000002</v>
      </c>
      <c r="I7" s="10">
        <f t="shared" si="0"/>
        <v>90</v>
      </c>
    </row>
    <row r="8" spans="1:9">
      <c r="A8" s="12">
        <v>90</v>
      </c>
      <c r="B8" s="63">
        <v>1.27</v>
      </c>
      <c r="C8" s="63">
        <v>0.89400000000000002</v>
      </c>
      <c r="D8" s="63">
        <v>0.66</v>
      </c>
      <c r="E8" s="63">
        <v>0.48499999999999999</v>
      </c>
      <c r="F8" s="63">
        <v>0.46400000000000002</v>
      </c>
      <c r="G8" s="63">
        <v>0.46400000000000002</v>
      </c>
      <c r="H8" s="63">
        <v>0.46400000000000002</v>
      </c>
      <c r="I8" s="10">
        <f t="shared" si="0"/>
        <v>100</v>
      </c>
    </row>
    <row r="9" spans="1:9">
      <c r="A9" s="12">
        <v>100</v>
      </c>
      <c r="B9" s="63">
        <v>1.452</v>
      </c>
      <c r="C9" s="63">
        <v>1.0349999999999999</v>
      </c>
      <c r="D9" s="63">
        <v>0.77300000000000002</v>
      </c>
      <c r="E9" s="63">
        <v>0.59099999999999997</v>
      </c>
      <c r="F9" s="63">
        <v>0.46400000000000002</v>
      </c>
      <c r="G9" s="63">
        <v>0.46400000000000002</v>
      </c>
      <c r="H9" s="63">
        <v>0.46400000000000002</v>
      </c>
      <c r="I9" s="10">
        <f t="shared" si="0"/>
        <v>110</v>
      </c>
    </row>
    <row r="10" spans="1:9">
      <c r="A10" s="12">
        <v>110</v>
      </c>
      <c r="B10" s="63">
        <v>1.635</v>
      </c>
      <c r="C10" s="63">
        <v>1.177</v>
      </c>
      <c r="D10" s="63">
        <v>0.88500000000000001</v>
      </c>
      <c r="E10" s="63">
        <v>0.69099999999999995</v>
      </c>
      <c r="F10" s="63">
        <v>0.505</v>
      </c>
      <c r="G10" s="63">
        <v>0.46400000000000002</v>
      </c>
      <c r="H10" s="63">
        <v>0.46400000000000002</v>
      </c>
      <c r="I10" s="10">
        <f t="shared" si="0"/>
        <v>120</v>
      </c>
    </row>
    <row r="11" spans="1:9">
      <c r="A11" s="12">
        <v>120</v>
      </c>
      <c r="B11" s="63">
        <v>1.8180000000000001</v>
      </c>
      <c r="C11" s="63">
        <v>1.3180000000000001</v>
      </c>
      <c r="D11" s="63">
        <v>0.997</v>
      </c>
      <c r="E11" s="63">
        <v>0.78700000000000003</v>
      </c>
      <c r="F11" s="63">
        <v>0.59699999999999998</v>
      </c>
      <c r="G11" s="63">
        <v>0.46400000000000002</v>
      </c>
      <c r="H11" s="63">
        <v>0.46400000000000002</v>
      </c>
      <c r="I11" s="10">
        <f t="shared" si="0"/>
        <v>130</v>
      </c>
    </row>
    <row r="12" spans="1:9">
      <c r="A12" s="12">
        <v>130</v>
      </c>
      <c r="B12" s="63">
        <v>2.0009999999999999</v>
      </c>
      <c r="C12" s="63">
        <v>1.4590000000000001</v>
      </c>
      <c r="D12" s="63">
        <v>1.109</v>
      </c>
      <c r="E12" s="63">
        <v>0.88200000000000001</v>
      </c>
      <c r="F12" s="63">
        <v>0.67600000000000005</v>
      </c>
      <c r="G12" s="63">
        <v>0.47299999999999998</v>
      </c>
      <c r="H12" s="63">
        <v>0.46400000000000002</v>
      </c>
      <c r="I12" s="10">
        <f t="shared" si="0"/>
        <v>140</v>
      </c>
    </row>
    <row r="13" spans="1:9">
      <c r="A13" s="12">
        <v>140</v>
      </c>
      <c r="B13" s="63">
        <v>2.1829999999999998</v>
      </c>
      <c r="C13" s="63">
        <v>1.601</v>
      </c>
      <c r="D13" s="63">
        <v>1.2210000000000001</v>
      </c>
      <c r="E13" s="63">
        <v>0.97799999999999998</v>
      </c>
      <c r="F13" s="63">
        <v>0.754</v>
      </c>
      <c r="G13" s="63">
        <v>0.56999999999999995</v>
      </c>
      <c r="H13" s="63">
        <v>0.46400000000000002</v>
      </c>
      <c r="I13" s="10">
        <f t="shared" si="0"/>
        <v>150</v>
      </c>
    </row>
    <row r="14" spans="1:9">
      <c r="A14" s="12">
        <v>150</v>
      </c>
      <c r="B14" s="63">
        <v>2.359</v>
      </c>
      <c r="C14" s="63">
        <v>1.742</v>
      </c>
      <c r="D14" s="63">
        <v>1.3340000000000001</v>
      </c>
      <c r="E14" s="63">
        <v>1.0740000000000001</v>
      </c>
      <c r="F14" s="63">
        <v>0.83299999999999996</v>
      </c>
      <c r="G14" s="63">
        <v>0.65400000000000003</v>
      </c>
      <c r="H14" s="63">
        <v>0.46400000000000002</v>
      </c>
      <c r="I14" s="10">
        <f t="shared" si="0"/>
        <v>160</v>
      </c>
    </row>
    <row r="15" spans="1:9">
      <c r="A15" s="12">
        <v>160</v>
      </c>
      <c r="B15" s="63">
        <v>2.5350000000000001</v>
      </c>
      <c r="C15" s="63">
        <v>1.883</v>
      </c>
      <c r="D15" s="63">
        <v>1.446</v>
      </c>
      <c r="E15" s="63">
        <v>1.169</v>
      </c>
      <c r="F15" s="63">
        <v>0.91200000000000003</v>
      </c>
      <c r="G15" s="63">
        <v>0.72899999999999998</v>
      </c>
      <c r="H15" s="63">
        <v>0.47</v>
      </c>
      <c r="I15" s="10">
        <f t="shared" si="0"/>
        <v>170</v>
      </c>
    </row>
    <row r="16" spans="1:9">
      <c r="A16" s="12">
        <v>170</v>
      </c>
      <c r="B16" s="63">
        <v>2.7109999999999999</v>
      </c>
      <c r="C16" s="63">
        <v>2.0249999999999999</v>
      </c>
      <c r="D16" s="63">
        <v>1.5580000000000001</v>
      </c>
      <c r="E16" s="63">
        <v>1.2649999999999999</v>
      </c>
      <c r="F16" s="63">
        <v>0.99099999999999999</v>
      </c>
      <c r="G16" s="63">
        <v>0.80300000000000005</v>
      </c>
      <c r="H16" s="63">
        <v>0.56299999999999994</v>
      </c>
      <c r="I16" s="10">
        <f t="shared" si="0"/>
        <v>180</v>
      </c>
    </row>
    <row r="17" spans="1:9">
      <c r="A17" s="12">
        <v>180</v>
      </c>
      <c r="B17" s="63">
        <v>2.887</v>
      </c>
      <c r="C17" s="63">
        <v>2.1680000000000001</v>
      </c>
      <c r="D17" s="63">
        <v>1.67</v>
      </c>
      <c r="E17" s="63">
        <v>1.361</v>
      </c>
      <c r="F17" s="63">
        <v>1.069</v>
      </c>
      <c r="G17" s="63">
        <v>0.878</v>
      </c>
      <c r="H17" s="63">
        <v>0.63500000000000001</v>
      </c>
      <c r="I17" s="10">
        <f t="shared" si="0"/>
        <v>190</v>
      </c>
    </row>
    <row r="18" spans="1:9">
      <c r="A18" s="12">
        <v>190</v>
      </c>
      <c r="B18" s="63">
        <v>3.0630000000000002</v>
      </c>
      <c r="C18" s="63">
        <v>2.3620000000000001</v>
      </c>
      <c r="D18" s="63">
        <v>1.782</v>
      </c>
      <c r="E18" s="63">
        <v>1.456</v>
      </c>
      <c r="F18" s="63">
        <v>1.1479999999999999</v>
      </c>
      <c r="G18" s="63">
        <v>0.95199999999999996</v>
      </c>
      <c r="H18" s="63">
        <v>0.70599999999999996</v>
      </c>
      <c r="I18" s="10">
        <f t="shared" si="0"/>
        <v>200</v>
      </c>
    </row>
    <row r="19" spans="1:9">
      <c r="A19" s="12">
        <v>200</v>
      </c>
      <c r="B19" s="63">
        <v>3.234</v>
      </c>
      <c r="C19" s="63">
        <v>2.556</v>
      </c>
      <c r="D19" s="63">
        <v>1.895</v>
      </c>
      <c r="E19" s="63">
        <v>1.552</v>
      </c>
      <c r="F19" s="63">
        <v>1.2270000000000001</v>
      </c>
      <c r="G19" s="63">
        <v>1.0269999999999999</v>
      </c>
      <c r="H19" s="63">
        <v>0.77800000000000002</v>
      </c>
      <c r="I19" s="10">
        <f t="shared" si="0"/>
        <v>210</v>
      </c>
    </row>
    <row r="20" spans="1:9">
      <c r="A20" s="12">
        <v>210</v>
      </c>
      <c r="B20" s="63">
        <v>3.3980000000000001</v>
      </c>
      <c r="C20" s="63">
        <v>2.75</v>
      </c>
      <c r="D20" s="63">
        <v>2.0070000000000001</v>
      </c>
      <c r="E20" s="63">
        <v>1.6479999999999999</v>
      </c>
      <c r="F20" s="63">
        <v>1.306</v>
      </c>
      <c r="G20" s="63">
        <v>1.1020000000000001</v>
      </c>
      <c r="H20" s="63">
        <v>0.84899999999999998</v>
      </c>
      <c r="I20" s="10">
        <f t="shared" si="0"/>
        <v>220</v>
      </c>
    </row>
    <row r="21" spans="1:9">
      <c r="A21" s="12">
        <v>220</v>
      </c>
      <c r="B21" s="63">
        <v>3.472</v>
      </c>
      <c r="C21" s="63">
        <v>2.944</v>
      </c>
      <c r="D21" s="63">
        <v>2.1190000000000002</v>
      </c>
      <c r="E21" s="63">
        <v>1.7430000000000001</v>
      </c>
      <c r="F21" s="63">
        <v>1.3839999999999999</v>
      </c>
      <c r="G21" s="63">
        <v>1.1759999999999999</v>
      </c>
      <c r="H21" s="63">
        <v>0.92100000000000004</v>
      </c>
      <c r="I21" s="10">
        <f t="shared" si="0"/>
        <v>230</v>
      </c>
    </row>
    <row r="22" spans="1:9">
      <c r="A22" s="12">
        <v>230</v>
      </c>
      <c r="B22" s="63">
        <v>3.5459999999999998</v>
      </c>
      <c r="C22" s="63">
        <v>3.137</v>
      </c>
      <c r="D22" s="63">
        <v>2.3650000000000002</v>
      </c>
      <c r="E22" s="63">
        <v>1.839</v>
      </c>
      <c r="F22" s="63">
        <v>1.4630000000000001</v>
      </c>
      <c r="G22" s="63">
        <v>1.2509999999999999</v>
      </c>
      <c r="H22" s="63">
        <v>0.99199999999999999</v>
      </c>
      <c r="I22" s="10">
        <f t="shared" si="0"/>
        <v>240</v>
      </c>
    </row>
    <row r="23" spans="1:9">
      <c r="A23" s="12">
        <v>240</v>
      </c>
      <c r="B23" s="63">
        <v>3.62</v>
      </c>
      <c r="C23" s="63">
        <v>3.298</v>
      </c>
      <c r="D23" s="63">
        <v>2.58</v>
      </c>
      <c r="E23" s="63">
        <v>1.9339999999999999</v>
      </c>
      <c r="F23" s="63">
        <v>1.542</v>
      </c>
      <c r="G23" s="63">
        <v>1.325</v>
      </c>
      <c r="H23" s="63">
        <v>1.0629999999999999</v>
      </c>
      <c r="I23" s="10">
        <f t="shared" si="0"/>
        <v>250</v>
      </c>
    </row>
    <row r="24" spans="1:9">
      <c r="A24" s="12">
        <v>250</v>
      </c>
      <c r="B24" s="63">
        <v>3.694</v>
      </c>
      <c r="C24" s="63">
        <v>3.3839999999999999</v>
      </c>
      <c r="D24" s="63">
        <v>2.706</v>
      </c>
      <c r="E24" s="63">
        <v>2.0299999999999998</v>
      </c>
      <c r="F24" s="63">
        <v>1.621</v>
      </c>
      <c r="G24" s="63">
        <v>1.4</v>
      </c>
      <c r="H24" s="63">
        <v>1.135</v>
      </c>
      <c r="I24" s="10">
        <f t="shared" si="0"/>
        <v>260</v>
      </c>
    </row>
    <row r="25" spans="1:9">
      <c r="A25" s="12">
        <v>260</v>
      </c>
      <c r="B25" s="63">
        <v>3.7679999999999998</v>
      </c>
      <c r="C25" s="63">
        <v>3.47</v>
      </c>
      <c r="D25" s="63">
        <v>2.8330000000000002</v>
      </c>
      <c r="E25" s="63">
        <v>2.1259999999999999</v>
      </c>
      <c r="F25" s="63">
        <v>1.6990000000000001</v>
      </c>
      <c r="G25" s="63">
        <v>1.474</v>
      </c>
      <c r="H25" s="63">
        <v>1.206</v>
      </c>
      <c r="I25" s="10">
        <f t="shared" si="0"/>
        <v>270</v>
      </c>
    </row>
    <row r="26" spans="1:9">
      <c r="A26" s="12">
        <v>270</v>
      </c>
      <c r="B26" s="63">
        <v>3.8420000000000001</v>
      </c>
      <c r="C26" s="63">
        <v>3.556</v>
      </c>
      <c r="D26" s="63">
        <v>2.96</v>
      </c>
      <c r="E26" s="63">
        <v>2.278</v>
      </c>
      <c r="F26" s="63">
        <v>1.778</v>
      </c>
      <c r="G26" s="63">
        <v>1.5489999999999999</v>
      </c>
      <c r="H26" s="63">
        <v>1.278</v>
      </c>
      <c r="I26" s="10">
        <f t="shared" si="0"/>
        <v>280</v>
      </c>
    </row>
    <row r="27" spans="1:9">
      <c r="A27" s="12">
        <v>280</v>
      </c>
      <c r="B27" s="63">
        <v>3.9159999999999999</v>
      </c>
      <c r="C27" s="63">
        <v>3.6419999999999999</v>
      </c>
      <c r="D27" s="63">
        <v>3.0870000000000002</v>
      </c>
      <c r="E27" s="63">
        <v>2.4340000000000002</v>
      </c>
      <c r="F27" s="63">
        <v>1.857</v>
      </c>
      <c r="G27" s="63">
        <v>1.623</v>
      </c>
      <c r="H27" s="63">
        <v>1.349</v>
      </c>
      <c r="I27" s="10">
        <f t="shared" si="0"/>
        <v>290</v>
      </c>
    </row>
    <row r="28" spans="1:9">
      <c r="A28" s="12">
        <v>290</v>
      </c>
      <c r="B28" s="63">
        <v>3.99</v>
      </c>
      <c r="C28" s="63">
        <v>3.7280000000000002</v>
      </c>
      <c r="D28" s="63">
        <v>3.2050000000000001</v>
      </c>
      <c r="E28" s="63">
        <v>2.589</v>
      </c>
      <c r="F28" s="63">
        <v>1.9359999999999999</v>
      </c>
      <c r="G28" s="63">
        <v>1.698</v>
      </c>
      <c r="H28" s="63">
        <v>1.421</v>
      </c>
      <c r="I28" s="10">
        <f t="shared" si="0"/>
        <v>300</v>
      </c>
    </row>
    <row r="29" spans="1:9">
      <c r="A29" s="12">
        <v>300</v>
      </c>
      <c r="B29" s="63">
        <v>4.0640000000000001</v>
      </c>
      <c r="C29" s="63">
        <v>3.8130000000000002</v>
      </c>
      <c r="D29" s="63">
        <v>3.3140000000000001</v>
      </c>
      <c r="E29" s="63">
        <v>2.7450000000000001</v>
      </c>
      <c r="F29" s="63">
        <v>2.0139999999999998</v>
      </c>
      <c r="G29" s="63">
        <v>1.7729999999999999</v>
      </c>
      <c r="H29" s="63">
        <v>1.492</v>
      </c>
      <c r="I29" s="10">
        <f t="shared" si="0"/>
        <v>325</v>
      </c>
    </row>
    <row r="30" spans="1:9">
      <c r="A30" s="12">
        <v>325</v>
      </c>
      <c r="B30" s="63">
        <v>4.2489999999999997</v>
      </c>
      <c r="C30" s="63">
        <v>4.0279999999999996</v>
      </c>
      <c r="D30" s="64">
        <v>3.5859999999999999</v>
      </c>
      <c r="E30" s="63">
        <v>3.133</v>
      </c>
      <c r="F30" s="63">
        <v>2.3849999999999998</v>
      </c>
      <c r="G30" s="63">
        <v>1.9590000000000001</v>
      </c>
      <c r="H30" s="63">
        <v>1.671</v>
      </c>
      <c r="I30" s="10">
        <f t="shared" si="0"/>
        <v>350</v>
      </c>
    </row>
    <row r="31" spans="1:9">
      <c r="A31" s="12">
        <v>350</v>
      </c>
      <c r="B31" s="63" t="s">
        <v>50</v>
      </c>
      <c r="C31" s="63" t="s">
        <v>50</v>
      </c>
      <c r="D31" s="64" t="s">
        <v>50</v>
      </c>
      <c r="E31" s="63" t="s">
        <v>50</v>
      </c>
      <c r="F31" s="63" t="s">
        <v>50</v>
      </c>
      <c r="G31" s="63" t="s">
        <v>50</v>
      </c>
      <c r="H31" s="63" t="s">
        <v>50</v>
      </c>
      <c r="I31" s="10">
        <f t="shared" si="0"/>
        <v>375</v>
      </c>
    </row>
    <row r="32" spans="1:9">
      <c r="A32" s="12">
        <v>375</v>
      </c>
      <c r="B32" s="63" t="s">
        <v>50</v>
      </c>
      <c r="C32" s="63" t="s">
        <v>50</v>
      </c>
      <c r="D32" s="64" t="s">
        <v>50</v>
      </c>
      <c r="E32" s="63" t="s">
        <v>50</v>
      </c>
      <c r="F32" s="63" t="s">
        <v>50</v>
      </c>
      <c r="G32" s="63" t="s">
        <v>50</v>
      </c>
      <c r="H32" s="63" t="s">
        <v>50</v>
      </c>
      <c r="I32" s="10">
        <f t="shared" si="0"/>
        <v>400</v>
      </c>
    </row>
    <row r="33" spans="1:9">
      <c r="A33" s="12">
        <v>400</v>
      </c>
      <c r="B33" s="63" t="s">
        <v>50</v>
      </c>
      <c r="C33" s="64" t="s">
        <v>50</v>
      </c>
      <c r="D33" s="64" t="s">
        <v>50</v>
      </c>
      <c r="E33" s="63" t="s">
        <v>50</v>
      </c>
      <c r="F33" s="63" t="s">
        <v>50</v>
      </c>
      <c r="G33" s="63" t="s">
        <v>50</v>
      </c>
      <c r="H33" s="63" t="s">
        <v>50</v>
      </c>
      <c r="I33" s="10">
        <f t="shared" si="0"/>
        <v>425</v>
      </c>
    </row>
    <row r="34" spans="1:9">
      <c r="A34" s="12">
        <v>425</v>
      </c>
      <c r="B34" s="63" t="s">
        <v>50</v>
      </c>
      <c r="C34" s="64" t="s">
        <v>50</v>
      </c>
      <c r="D34" s="64" t="s">
        <v>50</v>
      </c>
      <c r="E34" s="63" t="s">
        <v>50</v>
      </c>
      <c r="F34" s="64" t="s">
        <v>50</v>
      </c>
      <c r="G34" s="64" t="s">
        <v>50</v>
      </c>
      <c r="H34" s="63" t="s">
        <v>50</v>
      </c>
      <c r="I34" s="10">
        <f t="shared" si="0"/>
        <v>450</v>
      </c>
    </row>
    <row r="35" spans="1:9" ht="14" thickBot="1">
      <c r="A35" s="13">
        <v>450</v>
      </c>
      <c r="B35" s="65" t="s">
        <v>50</v>
      </c>
      <c r="C35" s="66" t="s">
        <v>50</v>
      </c>
      <c r="D35" s="66" t="s">
        <v>50</v>
      </c>
      <c r="E35" s="66" t="s">
        <v>50</v>
      </c>
      <c r="F35" s="66" t="s">
        <v>50</v>
      </c>
      <c r="G35" s="66" t="s">
        <v>50</v>
      </c>
      <c r="H35" s="67" t="s">
        <v>50</v>
      </c>
      <c r="I35" s="11">
        <v>450</v>
      </c>
    </row>
    <row r="38" spans="1:9" ht="16">
      <c r="A38" s="1" t="s">
        <v>40</v>
      </c>
      <c r="C38" s="1" t="s">
        <v>73</v>
      </c>
      <c r="G38" s="31">
        <f>head!E15</f>
        <v>200</v>
      </c>
      <c r="H38" s="69" t="s">
        <v>39</v>
      </c>
    </row>
    <row r="39" spans="1:9">
      <c r="G39" s="32" t="s">
        <v>39</v>
      </c>
    </row>
    <row r="40" spans="1:9" ht="15">
      <c r="C40" s="9" t="s">
        <v>2</v>
      </c>
      <c r="G40" s="31">
        <f>head!E16</f>
        <v>500</v>
      </c>
    </row>
    <row r="42" spans="1:9">
      <c r="A42" s="8"/>
      <c r="B42" s="8"/>
      <c r="C42" s="8"/>
      <c r="D42" s="8"/>
      <c r="E42" s="8"/>
      <c r="F42" s="8"/>
      <c r="G42" s="8"/>
      <c r="H42" s="8"/>
      <c r="I42" s="8"/>
    </row>
    <row r="43" spans="1:9">
      <c r="A43" s="15"/>
      <c r="B43" s="24">
        <v>400</v>
      </c>
      <c r="C43" s="25">
        <v>450</v>
      </c>
      <c r="D43" s="25">
        <v>500</v>
      </c>
      <c r="E43" s="25">
        <v>550</v>
      </c>
      <c r="F43" s="25">
        <v>600</v>
      </c>
      <c r="G43" s="25">
        <v>650</v>
      </c>
      <c r="H43" s="26">
        <v>700</v>
      </c>
      <c r="I43" s="8"/>
    </row>
    <row r="44" spans="1:9">
      <c r="A44" s="16">
        <f>IF(G38&lt;50,G38,IF(G38&gt;450,G38,VLOOKUP(G38,A4:I35,1)))</f>
        <v>200</v>
      </c>
      <c r="B44" s="17">
        <f>IF($G$38&lt;50,B4,IF($G$38&gt;450,"nvt",VLOOKUP($A$44,$A$4:$I$35,2)))</f>
        <v>3.234</v>
      </c>
      <c r="C44" s="18">
        <f>IF($G$38&lt;50,C4,IF($G$38&gt;450,"nvt",VLOOKUP($A$44,$A$4:$I$35,3)))</f>
        <v>2.556</v>
      </c>
      <c r="D44" s="18">
        <f>IF($G$38&lt;50,D4,IF($G$38&gt;450,"nvt",VLOOKUP($A$44,$A$4:$I$35,4)))</f>
        <v>1.895</v>
      </c>
      <c r="E44" s="18">
        <f>IF($G$38&lt;50,E4,IF($G$38&gt;450,"nvt",VLOOKUP($A$44,$A$4:$I$35,5)))</f>
        <v>1.552</v>
      </c>
      <c r="F44" s="18">
        <f>IF($G$38&lt;50,F4,IF($G$38&gt;450,"nvt",VLOOKUP($A$44,$A$4:$I$35,6)))</f>
        <v>1.2270000000000001</v>
      </c>
      <c r="G44" s="18">
        <f>IF($G$38&lt;50,G4,IF($G$38&gt;450,"nvt",VLOOKUP($A$44,$A$4:$I$35,7)))</f>
        <v>1.0269999999999999</v>
      </c>
      <c r="H44" s="19">
        <f>IF($G$38&lt;50,H4,IF($G$38&gt;450,"nvt",VLOOKUP($A$44,$A$4:$I$35,8)))</f>
        <v>0.77800000000000002</v>
      </c>
      <c r="I44" s="8"/>
    </row>
    <row r="45" spans="1:9">
      <c r="A45" s="20">
        <f>IF(G38&lt;50,G38,IF(G38&gt;450,G38,VLOOKUP(G38,A4:I35,9)))</f>
        <v>210</v>
      </c>
      <c r="B45" s="21">
        <f>IF($G$38&lt;50,B4,IF($G$38&gt;450,"nvt",VLOOKUP($A$45,$A$4:$I$35,2)))</f>
        <v>3.3980000000000001</v>
      </c>
      <c r="C45" s="22">
        <f>IF($G$38&lt;50,C4,IF($G$38&gt;450,"nvt",VLOOKUP($A$45,$A$4:$I$35,3)))</f>
        <v>2.75</v>
      </c>
      <c r="D45" s="22">
        <f>IF($G$38&lt;50,D4,IF($G$38&gt;450,"nvt",VLOOKUP($A$45,$A$4:$I$35,4)))</f>
        <v>2.0070000000000001</v>
      </c>
      <c r="E45" s="22">
        <f>IF($G$38&lt;50,E4,IF($G$38&gt;450,"nvt",VLOOKUP($A$45,$A$4:$I$35,5)))</f>
        <v>1.6479999999999999</v>
      </c>
      <c r="F45" s="22">
        <f>IF($G$38&lt;50,F4,IF($G$38&gt;450,"nvt",VLOOKUP($A$45,$A$4:$I$35,6)))</f>
        <v>1.306</v>
      </c>
      <c r="G45" s="22">
        <f>IF($G$38&lt;50,G4,IF($G$38&gt;450,"nvt",VLOOKUP($A$45,$A$4:$I$35,7)))</f>
        <v>1.1020000000000001</v>
      </c>
      <c r="H45" s="23">
        <f>IF($G$38&lt;50,H4,IF($G$38&gt;450,"nvt",VLOOKUP($A$45,$A$4:$I$35,8)))</f>
        <v>0.84899999999999998</v>
      </c>
      <c r="I45" s="8"/>
    </row>
    <row r="46" spans="1:9">
      <c r="A46" s="8"/>
      <c r="B46" s="8"/>
      <c r="C46" s="8"/>
      <c r="D46" s="8"/>
      <c r="E46" s="8"/>
      <c r="F46" s="8"/>
      <c r="G46" s="8"/>
      <c r="H46" s="8"/>
      <c r="I46" s="8"/>
    </row>
    <row r="47" spans="1:9">
      <c r="A47" s="15"/>
      <c r="B47" s="24">
        <v>400</v>
      </c>
      <c r="C47" s="25">
        <v>450</v>
      </c>
      <c r="D47" s="25">
        <v>500</v>
      </c>
      <c r="E47" s="25">
        <v>550</v>
      </c>
      <c r="F47" s="25">
        <v>600</v>
      </c>
      <c r="G47" s="25">
        <v>650</v>
      </c>
      <c r="H47" s="26">
        <v>700</v>
      </c>
      <c r="I47" s="8"/>
    </row>
    <row r="48" spans="1:9">
      <c r="A48" s="20">
        <f>G38</f>
        <v>200</v>
      </c>
      <c r="B48" s="21">
        <f t="shared" ref="B48:H48" si="1">IF($G$38&lt;50,B4,IF($G$38&gt;450,"nvt",IF(B45="nvt","nvt",($A$48-$A$44)/($A$45-$A$44)*(B45-B44)+B44)))</f>
        <v>3.234</v>
      </c>
      <c r="C48" s="22">
        <f t="shared" si="1"/>
        <v>2.556</v>
      </c>
      <c r="D48" s="22">
        <f t="shared" si="1"/>
        <v>1.895</v>
      </c>
      <c r="E48" s="22">
        <f t="shared" si="1"/>
        <v>1.552</v>
      </c>
      <c r="F48" s="22">
        <f t="shared" si="1"/>
        <v>1.2270000000000001</v>
      </c>
      <c r="G48" s="22">
        <f t="shared" si="1"/>
        <v>1.0269999999999999</v>
      </c>
      <c r="H48" s="23">
        <f t="shared" si="1"/>
        <v>0.77800000000000002</v>
      </c>
      <c r="I48" s="8"/>
    </row>
    <row r="49" spans="1:9">
      <c r="A49" s="8"/>
      <c r="B49" s="8"/>
      <c r="C49" s="8"/>
      <c r="D49" s="8"/>
      <c r="E49" s="8"/>
      <c r="F49" s="8"/>
      <c r="G49" s="8"/>
      <c r="H49" s="8"/>
      <c r="I49" s="8"/>
    </row>
    <row r="50" spans="1:9">
      <c r="A50" s="15"/>
      <c r="B50" s="24">
        <f>IF(G40&lt;400,"&lt; 400",IF(G40&gt;700,"&gt; 700",HLOOKUP(G40,B47:H48,1)))</f>
        <v>500</v>
      </c>
      <c r="C50" s="26">
        <f>IF(G40&lt;400,"&lt; 400",IF(G40&gt;700,"&gt; 700",HLOOKUP(G40+50,B47:H48,1)))</f>
        <v>550</v>
      </c>
      <c r="D50" s="8"/>
      <c r="E50" s="8"/>
      <c r="F50" s="8"/>
      <c r="G50" s="8"/>
      <c r="H50" s="8"/>
      <c r="I50" s="8"/>
    </row>
    <row r="51" spans="1:9">
      <c r="A51" s="20">
        <f>G38</f>
        <v>200</v>
      </c>
      <c r="B51" s="21">
        <f>IF(G40&lt;400,"nvt",IF(G40&gt;700,H48,HLOOKUP(G40,B47:H48,2)))</f>
        <v>1.895</v>
      </c>
      <c r="C51" s="23">
        <f>IF(G40&lt;400,"nvt",IF(G40&gt;700,H48,HLOOKUP(G40+50,B47:H48,2)))</f>
        <v>1.552</v>
      </c>
      <c r="D51" s="8"/>
      <c r="E51" s="8"/>
      <c r="F51" s="8"/>
      <c r="G51" s="8"/>
      <c r="H51" s="8"/>
      <c r="I51" s="8"/>
    </row>
    <row r="54" spans="1:9">
      <c r="A54" s="1" t="s">
        <v>41</v>
      </c>
      <c r="C54" s="14">
        <f>IF(B51="nvt","nvt",IF(B51=C51,B51,(G40-B50)/(C50-B50)*(C51-B51)+B51))</f>
        <v>1.895</v>
      </c>
    </row>
  </sheetData>
  <sheetProtection selectLockedCells="1" selectUnlockedCells="1"/>
  <mergeCells count="2">
    <mergeCell ref="A1:I1"/>
    <mergeCell ref="B2:H2"/>
  </mergeCells>
  <pageMargins left="0.98" right="0.98" top="0.98" bottom="1.18" header="0.49" footer="0.59"/>
  <pageSetup paperSize="9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9"/>
  <sheetViews>
    <sheetView showGridLines="0" zoomScale="150" zoomScaleNormal="150" workbookViewId="0">
      <pane ySplit="3" topLeftCell="A4" activePane="bottomLeft" state="frozen"/>
      <selection sqref="A1:H2"/>
      <selection pane="bottomLeft" sqref="A1:H2"/>
    </sheetView>
  </sheetViews>
  <sheetFormatPr baseColWidth="10" defaultColWidth="8.83203125" defaultRowHeight="13"/>
  <cols>
    <col min="1" max="1" width="16.5" style="1" bestFit="1" customWidth="1"/>
    <col min="2" max="5" width="5.1640625" style="8" customWidth="1"/>
    <col min="6" max="16384" width="8.83203125" style="1"/>
  </cols>
  <sheetData>
    <row r="1" spans="1:5" s="2" customFormat="1" ht="23" customHeight="1">
      <c r="A1" s="33" t="s">
        <v>49</v>
      </c>
      <c r="B1" s="34" t="s">
        <v>12</v>
      </c>
      <c r="C1" s="35"/>
      <c r="D1" s="35"/>
      <c r="E1" s="36"/>
    </row>
    <row r="2" spans="1:5" ht="15">
      <c r="A2" s="6" t="s">
        <v>39</v>
      </c>
      <c r="B2" s="126" t="s">
        <v>125</v>
      </c>
      <c r="C2" s="127"/>
      <c r="D2" s="128" t="s">
        <v>126</v>
      </c>
      <c r="E2" s="129"/>
    </row>
    <row r="3" spans="1:5">
      <c r="A3" s="7"/>
      <c r="B3" s="37" t="s">
        <v>74</v>
      </c>
      <c r="C3" s="38" t="s">
        <v>75</v>
      </c>
      <c r="D3" s="39" t="s">
        <v>74</v>
      </c>
      <c r="E3" s="40" t="s">
        <v>75</v>
      </c>
    </row>
    <row r="4" spans="1:5">
      <c r="A4" s="41" t="s">
        <v>127</v>
      </c>
      <c r="B4" s="42">
        <v>104.15167929695751</v>
      </c>
      <c r="C4" s="43">
        <v>86.173155218155728</v>
      </c>
      <c r="D4" s="44">
        <v>72.737540166144584</v>
      </c>
      <c r="E4" s="45">
        <v>54.759016087342815</v>
      </c>
    </row>
    <row r="5" spans="1:5">
      <c r="A5" s="46" t="s">
        <v>128</v>
      </c>
      <c r="B5" s="47">
        <v>85.63828481219771</v>
      </c>
      <c r="C5" s="43">
        <v>70.938066066481582</v>
      </c>
      <c r="D5" s="44">
        <v>60.243160595651744</v>
      </c>
      <c r="E5" s="45">
        <v>45.542941849935623</v>
      </c>
    </row>
    <row r="6" spans="1:5">
      <c r="A6" s="46" t="s">
        <v>129</v>
      </c>
      <c r="B6" s="47">
        <v>71.697537414927311</v>
      </c>
      <c r="C6" s="43">
        <v>59.495998568899061</v>
      </c>
      <c r="D6" s="44">
        <v>50.809393105102707</v>
      </c>
      <c r="E6" s="45">
        <v>38.60785425907445</v>
      </c>
    </row>
    <row r="7" spans="1:5">
      <c r="A7" s="46" t="s">
        <v>130</v>
      </c>
      <c r="B7" s="47">
        <v>56.276486064102599</v>
      </c>
      <c r="C7" s="43">
        <v>46.820284850229783</v>
      </c>
      <c r="D7" s="44">
        <v>40.476728443145632</v>
      </c>
      <c r="E7" s="45">
        <v>31.020527229272819</v>
      </c>
    </row>
    <row r="8" spans="1:5">
      <c r="A8" s="46" t="s">
        <v>131</v>
      </c>
      <c r="B8" s="47">
        <v>44.121446498694844</v>
      </c>
      <c r="C8" s="43">
        <v>36.815163389842773</v>
      </c>
      <c r="D8" s="44">
        <v>32.221234141915943</v>
      </c>
      <c r="E8" s="45">
        <v>24.914951033063879</v>
      </c>
    </row>
    <row r="9" spans="1:5">
      <c r="A9" s="46" t="s">
        <v>132</v>
      </c>
      <c r="B9" s="47">
        <v>213.688372676065</v>
      </c>
      <c r="C9" s="43">
        <v>175.99050945022049</v>
      </c>
      <c r="D9" s="44">
        <v>146.15171589096641</v>
      </c>
      <c r="E9" s="45">
        <v>108.45385266512191</v>
      </c>
    </row>
    <row r="10" spans="1:5">
      <c r="A10" s="46" t="s">
        <v>133</v>
      </c>
      <c r="B10" s="47">
        <v>170.90604146395219</v>
      </c>
      <c r="C10" s="43">
        <v>140.95882676390383</v>
      </c>
      <c r="D10" s="44">
        <v>117.4852269001897</v>
      </c>
      <c r="E10" s="45">
        <v>87.538012200141353</v>
      </c>
    </row>
    <row r="11" spans="1:5">
      <c r="A11" s="46" t="s">
        <v>134</v>
      </c>
      <c r="B11" s="47">
        <v>126.54005713888246</v>
      </c>
      <c r="C11" s="43">
        <v>104.58883426683039</v>
      </c>
      <c r="D11" s="44">
        <v>87.804891488208284</v>
      </c>
      <c r="E11" s="45">
        <v>65.853668616156213</v>
      </c>
    </row>
    <row r="12" spans="1:5">
      <c r="A12" s="46" t="s">
        <v>135</v>
      </c>
      <c r="B12" s="47">
        <v>109.74435288827264</v>
      </c>
      <c r="C12" s="43">
        <v>91.150401412237272</v>
      </c>
      <c r="D12" s="44">
        <v>76.854999434279534</v>
      </c>
      <c r="E12" s="45">
        <v>58.261047958244163</v>
      </c>
    </row>
    <row r="13" spans="1:5">
      <c r="A13" s="46" t="s">
        <v>136</v>
      </c>
      <c r="B13" s="47">
        <v>89.277534229362914</v>
      </c>
      <c r="C13" s="43">
        <v>74.221094161646008</v>
      </c>
      <c r="D13" s="44">
        <v>62.909086223530089</v>
      </c>
      <c r="E13" s="45">
        <v>47.852646155813169</v>
      </c>
    </row>
    <row r="14" spans="1:5">
      <c r="A14" s="46" t="s">
        <v>137</v>
      </c>
      <c r="B14" s="47">
        <v>72.434290365129684</v>
      </c>
      <c r="C14" s="43">
        <v>60.306726924625714</v>
      </c>
      <c r="D14" s="44">
        <v>51.443063221484167</v>
      </c>
      <c r="E14" s="45">
        <v>39.315499780980197</v>
      </c>
    </row>
    <row r="15" spans="1:5">
      <c r="A15" s="46" t="s">
        <v>138</v>
      </c>
      <c r="B15" s="47">
        <v>59.787188556996455</v>
      </c>
      <c r="C15" s="43">
        <v>49.884859159299829</v>
      </c>
      <c r="D15" s="44">
        <v>42.813954936319412</v>
      </c>
      <c r="E15" s="45">
        <v>32.911625538622786</v>
      </c>
    </row>
    <row r="16" spans="1:5">
      <c r="A16" s="46" t="s">
        <v>139</v>
      </c>
      <c r="B16" s="47">
        <v>49.772476384546302</v>
      </c>
      <c r="C16" s="43">
        <v>41.580212902605439</v>
      </c>
      <c r="D16" s="44">
        <v>36.014551281631398</v>
      </c>
      <c r="E16" s="45">
        <v>27.822287799690535</v>
      </c>
    </row>
    <row r="17" spans="1:5">
      <c r="A17" s="46" t="s">
        <v>140</v>
      </c>
      <c r="B17" s="47">
        <v>41.711792460122972</v>
      </c>
      <c r="C17" s="43">
        <v>34.900905650360507</v>
      </c>
      <c r="D17" s="44">
        <v>30.488860076303432</v>
      </c>
      <c r="E17" s="45">
        <v>23.67797326654097</v>
      </c>
    </row>
    <row r="18" spans="1:5">
      <c r="A18" s="46" t="s">
        <v>141</v>
      </c>
      <c r="B18" s="47">
        <v>35.100020234024861</v>
      </c>
      <c r="C18" s="43">
        <v>29.423127278816818</v>
      </c>
      <c r="D18" s="44">
        <v>25.946535286073587</v>
      </c>
      <c r="E18" s="45">
        <v>20.26964233086554</v>
      </c>
    </row>
    <row r="19" spans="1:5">
      <c r="A19" s="46" t="s">
        <v>142</v>
      </c>
      <c r="B19" s="47">
        <v>183.93811184137604</v>
      </c>
      <c r="C19" s="43">
        <v>152.21819097935457</v>
      </c>
      <c r="D19" s="44">
        <v>127.09114958716597</v>
      </c>
      <c r="E19" s="45">
        <v>95.371228725144519</v>
      </c>
    </row>
    <row r="20" spans="1:5">
      <c r="A20" s="46" t="s">
        <v>143</v>
      </c>
      <c r="B20" s="47">
        <v>141.16565145774936</v>
      </c>
      <c r="C20" s="43">
        <v>117.0436500076446</v>
      </c>
      <c r="D20" s="44">
        <v>98.096139230425919</v>
      </c>
      <c r="E20" s="45">
        <v>73.974137780321172</v>
      </c>
    </row>
    <row r="21" spans="1:5">
      <c r="A21" s="3" t="s">
        <v>144</v>
      </c>
      <c r="B21" s="48">
        <v>125.42230896011957</v>
      </c>
      <c r="C21" s="43">
        <v>103.79421351925181</v>
      </c>
      <c r="D21" s="44">
        <v>84.988450919398986</v>
      </c>
      <c r="E21" s="49">
        <v>63.360355478531233</v>
      </c>
    </row>
    <row r="22" spans="1:5">
      <c r="A22" s="3" t="s">
        <v>145</v>
      </c>
      <c r="B22" s="48">
        <v>114.42780393893861</v>
      </c>
      <c r="C22" s="43">
        <v>94.732350637684789</v>
      </c>
      <c r="D22" s="44">
        <v>77.717194107650187</v>
      </c>
      <c r="E22" s="49">
        <v>58.021740806396366</v>
      </c>
    </row>
    <row r="23" spans="1:5">
      <c r="A23" s="3" t="s">
        <v>146</v>
      </c>
      <c r="B23" s="48">
        <v>104.68450438681461</v>
      </c>
      <c r="C23" s="43">
        <v>86.701038983690765</v>
      </c>
      <c r="D23" s="44">
        <v>71.255240276528511</v>
      </c>
      <c r="E23" s="49">
        <v>53.271774873404638</v>
      </c>
    </row>
    <row r="24" spans="1:5">
      <c r="A24" s="3" t="s">
        <v>147</v>
      </c>
      <c r="B24" s="48">
        <v>95.167414321915246</v>
      </c>
      <c r="C24" s="43">
        <v>78.826071554615837</v>
      </c>
      <c r="D24" s="44">
        <v>64.927265364980499</v>
      </c>
      <c r="E24" s="49">
        <v>48.58592259768109</v>
      </c>
    </row>
    <row r="25" spans="1:5">
      <c r="A25" s="3" t="s">
        <v>148</v>
      </c>
      <c r="B25" s="48">
        <v>87.145731436927505</v>
      </c>
      <c r="C25" s="43">
        <v>72.204964180389169</v>
      </c>
      <c r="D25" s="44">
        <v>59.603274723944395</v>
      </c>
      <c r="E25" s="49">
        <v>44.662507467406058</v>
      </c>
    </row>
    <row r="26" spans="1:5">
      <c r="A26" s="3" t="s">
        <v>149</v>
      </c>
      <c r="B26" s="48">
        <v>20.005375758884039</v>
      </c>
      <c r="C26" s="43">
        <v>16.729174886313182</v>
      </c>
      <c r="D26" s="44">
        <v>14.76455283101317</v>
      </c>
      <c r="E26" s="49">
        <v>11.488351958442308</v>
      </c>
    </row>
    <row r="27" spans="1:5">
      <c r="A27" s="3" t="s">
        <v>150</v>
      </c>
      <c r="B27" s="48">
        <v>94.450334600391244</v>
      </c>
      <c r="C27" s="43">
        <v>77.994896317543294</v>
      </c>
      <c r="D27" s="44">
        <v>63.88581921576268</v>
      </c>
      <c r="E27" s="49">
        <v>47.430380932914716</v>
      </c>
    </row>
    <row r="28" spans="1:5">
      <c r="A28" s="3" t="s">
        <v>151</v>
      </c>
      <c r="B28" s="48">
        <v>82.238201326639981</v>
      </c>
      <c r="C28" s="43">
        <v>67.936838328236632</v>
      </c>
      <c r="D28" s="44">
        <v>55.826132719655661</v>
      </c>
      <c r="E28" s="49">
        <v>41.524769721252326</v>
      </c>
    </row>
    <row r="29" spans="1:5">
      <c r="A29" s="3" t="s">
        <v>152</v>
      </c>
      <c r="B29" s="48">
        <v>75.650652260915876</v>
      </c>
      <c r="C29" s="43">
        <v>62.524057435968281</v>
      </c>
      <c r="D29" s="44">
        <v>51.509422730806975</v>
      </c>
      <c r="E29" s="49">
        <v>38.382827905859386</v>
      </c>
    </row>
    <row r="30" spans="1:5">
      <c r="A30" s="3" t="s">
        <v>153</v>
      </c>
      <c r="B30" s="48">
        <v>68.679664309974129</v>
      </c>
      <c r="C30" s="43">
        <v>56.785000222512878</v>
      </c>
      <c r="D30" s="44">
        <v>46.921162355060716</v>
      </c>
      <c r="E30" s="49">
        <v>35.026498267599457</v>
      </c>
    </row>
    <row r="31" spans="1:5">
      <c r="A31" s="3" t="s">
        <v>154</v>
      </c>
      <c r="B31" s="48">
        <v>63.09610874348963</v>
      </c>
      <c r="C31" s="43">
        <v>52.202631070377244</v>
      </c>
      <c r="D31" s="44">
        <v>43.246287303784499</v>
      </c>
      <c r="E31" s="49">
        <v>32.352809630672112</v>
      </c>
    </row>
    <row r="32" spans="1:5">
      <c r="A32" s="3" t="s">
        <v>155</v>
      </c>
      <c r="B32" s="48">
        <v>58.284522130496676</v>
      </c>
      <c r="C32" s="43">
        <v>48.238264664846461</v>
      </c>
      <c r="D32" s="44">
        <v>40.084817818055733</v>
      </c>
      <c r="E32" s="49">
        <v>30.038560352405518</v>
      </c>
    </row>
    <row r="33" spans="1:5">
      <c r="A33" s="3" t="s">
        <v>156</v>
      </c>
      <c r="B33" s="48">
        <v>53.16895500443885</v>
      </c>
      <c r="C33" s="43">
        <v>44.02782764793433</v>
      </c>
      <c r="D33" s="44">
        <v>36.700268743193895</v>
      </c>
      <c r="E33" s="49">
        <v>27.559141386689372</v>
      </c>
    </row>
    <row r="34" spans="1:5">
      <c r="A34" s="3" t="s">
        <v>157</v>
      </c>
      <c r="B34" s="48">
        <v>48.673460319655646</v>
      </c>
      <c r="C34" s="43">
        <v>40.33758475865163</v>
      </c>
      <c r="D34" s="44">
        <v>33.754136508104892</v>
      </c>
      <c r="E34" s="49">
        <v>25.41826094710089</v>
      </c>
    </row>
    <row r="35" spans="1:5">
      <c r="A35" s="3" t="s">
        <v>158</v>
      </c>
      <c r="B35" s="48">
        <v>44.585279254960675</v>
      </c>
      <c r="C35" s="43">
        <v>36.970222305639155</v>
      </c>
      <c r="D35" s="44">
        <v>31.05602687400561</v>
      </c>
      <c r="E35" s="49">
        <v>23.440969924684094</v>
      </c>
    </row>
    <row r="36" spans="1:5">
      <c r="A36" s="3" t="s">
        <v>159</v>
      </c>
      <c r="B36" s="48">
        <v>41.060009799824392</v>
      </c>
      <c r="C36" s="43">
        <v>34.071498633499615</v>
      </c>
      <c r="D36" s="44">
        <v>28.734315329500422</v>
      </c>
      <c r="E36" s="49">
        <v>21.745804163175649</v>
      </c>
    </row>
    <row r="37" spans="1:5">
      <c r="A37" s="3" t="s">
        <v>160</v>
      </c>
      <c r="B37" s="48">
        <v>37.784848095408286</v>
      </c>
      <c r="C37" s="43">
        <v>31.374493069534903</v>
      </c>
      <c r="D37" s="44">
        <v>26.565990539917571</v>
      </c>
      <c r="E37" s="49">
        <v>20.155635514044189</v>
      </c>
    </row>
    <row r="38" spans="1:5">
      <c r="A38" s="3" t="s">
        <v>161</v>
      </c>
      <c r="B38" s="48">
        <v>35.248164147376635</v>
      </c>
      <c r="C38" s="43">
        <v>29.288513688739577</v>
      </c>
      <c r="D38" s="44">
        <v>24.893659571244729</v>
      </c>
      <c r="E38" s="49">
        <v>18.934009112607676</v>
      </c>
    </row>
    <row r="39" spans="1:5">
      <c r="A39" s="3" t="s">
        <v>162</v>
      </c>
      <c r="B39" s="48">
        <v>33.094747900837746</v>
      </c>
      <c r="C39" s="43">
        <v>27.517683455916828</v>
      </c>
      <c r="D39" s="44">
        <v>23.474009967695629</v>
      </c>
      <c r="E39" s="49">
        <v>17.896945522774718</v>
      </c>
    </row>
    <row r="40" spans="1:5">
      <c r="A40" s="3" t="s">
        <v>163</v>
      </c>
      <c r="B40" s="48">
        <v>31.227221800061169</v>
      </c>
      <c r="C40" s="43">
        <v>25.97946464292772</v>
      </c>
      <c r="D40" s="44">
        <v>22.228707203329428</v>
      </c>
      <c r="E40" s="49">
        <v>16.980950046195975</v>
      </c>
    </row>
    <row r="41" spans="1:5">
      <c r="A41" s="3" t="s">
        <v>164</v>
      </c>
      <c r="B41" s="48">
        <v>29.53224535595194</v>
      </c>
      <c r="C41" s="43">
        <v>24.575164735911109</v>
      </c>
      <c r="D41" s="44">
        <v>21.102338527370058</v>
      </c>
      <c r="E41" s="49">
        <v>16.145257907329231</v>
      </c>
    </row>
    <row r="42" spans="1:5">
      <c r="A42" s="3" t="s">
        <v>165</v>
      </c>
      <c r="B42" s="48">
        <v>27.287846284000363</v>
      </c>
      <c r="C42" s="43">
        <v>22.731166006345898</v>
      </c>
      <c r="D42" s="44">
        <v>19.619040084345617</v>
      </c>
      <c r="E42" s="49">
        <v>15.06235980669115</v>
      </c>
    </row>
    <row r="43" spans="1:5">
      <c r="A43" s="3" t="s">
        <v>166</v>
      </c>
      <c r="B43" s="48">
        <v>25.200987336589208</v>
      </c>
      <c r="C43" s="43">
        <v>21.012400946403989</v>
      </c>
      <c r="D43" s="44">
        <v>18.230414906481194</v>
      </c>
      <c r="E43" s="49">
        <v>14.041828516295976</v>
      </c>
    </row>
    <row r="44" spans="1:5">
      <c r="A44" s="3" t="s">
        <v>167</v>
      </c>
      <c r="B44" s="48">
        <v>23.255007091662879</v>
      </c>
      <c r="C44" s="43">
        <v>19.408827864907746</v>
      </c>
      <c r="D44" s="44">
        <v>16.93363071327034</v>
      </c>
      <c r="E44" s="49">
        <v>13.087451486515207</v>
      </c>
    </row>
    <row r="45" spans="1:5">
      <c r="A45" s="3" t="s">
        <v>168</v>
      </c>
      <c r="B45" s="48">
        <v>21.565455951690861</v>
      </c>
      <c r="C45" s="43">
        <v>18.016692100745772</v>
      </c>
      <c r="D45" s="44">
        <v>15.811010371621425</v>
      </c>
      <c r="E45" s="49">
        <v>12.262246520676335</v>
      </c>
    </row>
    <row r="46" spans="1:5">
      <c r="A46" s="50" t="s">
        <v>69</v>
      </c>
      <c r="B46" s="51">
        <v>264.36024023621502</v>
      </c>
      <c r="C46" s="52"/>
      <c r="D46" s="53"/>
      <c r="E46" s="54"/>
    </row>
    <row r="47" spans="1:5">
      <c r="A47" s="50" t="s">
        <v>18</v>
      </c>
      <c r="B47" s="51">
        <v>89.247058896939535</v>
      </c>
      <c r="C47" s="52"/>
      <c r="D47" s="53"/>
      <c r="E47" s="54"/>
    </row>
    <row r="48" spans="1:5">
      <c r="A48" s="50" t="s">
        <v>70</v>
      </c>
      <c r="B48" s="51">
        <v>267.36476718650511</v>
      </c>
      <c r="C48" s="52"/>
      <c r="D48" s="53"/>
      <c r="E48" s="54"/>
    </row>
    <row r="49" spans="1:5">
      <c r="A49" s="50" t="s">
        <v>71</v>
      </c>
      <c r="B49" s="51">
        <v>252.86335902025778</v>
      </c>
      <c r="C49" s="52"/>
      <c r="D49" s="53"/>
      <c r="E49" s="54"/>
    </row>
    <row r="50" spans="1:5">
      <c r="A50" s="50" t="s">
        <v>77</v>
      </c>
      <c r="B50" s="51">
        <v>233.74120956348287</v>
      </c>
      <c r="C50" s="52"/>
      <c r="D50" s="53"/>
      <c r="E50" s="54"/>
    </row>
    <row r="51" spans="1:5">
      <c r="A51" s="50" t="s">
        <v>78</v>
      </c>
      <c r="B51" s="51">
        <v>226.34601481297642</v>
      </c>
      <c r="C51" s="52"/>
      <c r="D51" s="53"/>
      <c r="E51" s="54"/>
    </row>
    <row r="52" spans="1:5">
      <c r="A52" s="50" t="s">
        <v>79</v>
      </c>
      <c r="B52" s="51">
        <v>211.04796019935503</v>
      </c>
      <c r="C52" s="52"/>
      <c r="D52" s="53"/>
      <c r="E52" s="54"/>
    </row>
    <row r="53" spans="1:5">
      <c r="A53" s="50" t="s">
        <v>80</v>
      </c>
      <c r="B53" s="51">
        <v>195.0688764133854</v>
      </c>
      <c r="C53" s="52"/>
      <c r="D53" s="53"/>
      <c r="E53" s="54"/>
    </row>
    <row r="54" spans="1:5">
      <c r="A54" s="50" t="s">
        <v>81</v>
      </c>
      <c r="B54" s="51">
        <v>178.16576065827519</v>
      </c>
      <c r="C54" s="52"/>
      <c r="D54" s="53"/>
      <c r="E54" s="54"/>
    </row>
    <row r="55" spans="1:5">
      <c r="A55" s="50" t="s">
        <v>82</v>
      </c>
      <c r="B55" s="51">
        <v>170.90604146395219</v>
      </c>
      <c r="C55" s="52"/>
      <c r="D55" s="53"/>
      <c r="E55" s="54"/>
    </row>
    <row r="56" spans="1:5">
      <c r="A56" s="50" t="s">
        <v>83</v>
      </c>
      <c r="B56" s="51">
        <v>164.78752901664001</v>
      </c>
      <c r="C56" s="52"/>
      <c r="D56" s="53"/>
      <c r="E56" s="54"/>
    </row>
    <row r="57" spans="1:5">
      <c r="A57" s="50" t="s">
        <v>84</v>
      </c>
      <c r="B57" s="51">
        <v>152.55307245236224</v>
      </c>
      <c r="C57" s="52"/>
      <c r="D57" s="53"/>
      <c r="E57" s="54"/>
    </row>
    <row r="58" spans="1:5">
      <c r="A58" s="50" t="s">
        <v>85</v>
      </c>
      <c r="B58" s="51">
        <v>141.16565145774936</v>
      </c>
      <c r="C58" s="52"/>
      <c r="D58" s="53"/>
      <c r="E58" s="54"/>
    </row>
    <row r="59" spans="1:5">
      <c r="A59" s="50" t="s">
        <v>86</v>
      </c>
      <c r="B59" s="51">
        <v>134.45781790226903</v>
      </c>
      <c r="C59" s="52"/>
      <c r="D59" s="53"/>
      <c r="E59" s="54"/>
    </row>
    <row r="60" spans="1:5">
      <c r="A60" s="50" t="s">
        <v>87</v>
      </c>
      <c r="B60" s="51">
        <v>128.44454996153885</v>
      </c>
      <c r="C60" s="52"/>
      <c r="D60" s="53"/>
      <c r="E60" s="54"/>
    </row>
    <row r="61" spans="1:5">
      <c r="A61" s="50" t="s">
        <v>88</v>
      </c>
      <c r="B61" s="51">
        <v>120.24610536105878</v>
      </c>
      <c r="C61" s="52"/>
      <c r="D61" s="53"/>
      <c r="E61" s="54"/>
    </row>
    <row r="62" spans="1:5">
      <c r="A62" s="50" t="s">
        <v>89</v>
      </c>
      <c r="B62" s="51">
        <v>112.94000831645148</v>
      </c>
      <c r="C62" s="52"/>
      <c r="D62" s="53"/>
      <c r="E62" s="54"/>
    </row>
    <row r="63" spans="1:5">
      <c r="A63" s="50" t="s">
        <v>93</v>
      </c>
      <c r="B63" s="51">
        <v>106.79708465113386</v>
      </c>
      <c r="C63" s="52"/>
      <c r="D63" s="53"/>
      <c r="E63" s="54"/>
    </row>
    <row r="64" spans="1:5">
      <c r="A64" s="50" t="s">
        <v>94</v>
      </c>
      <c r="B64" s="51">
        <v>104.30057887985035</v>
      </c>
      <c r="C64" s="52"/>
      <c r="D64" s="53"/>
      <c r="E64" s="54"/>
    </row>
    <row r="65" spans="1:5">
      <c r="A65" s="50" t="s">
        <v>13</v>
      </c>
      <c r="B65" s="51">
        <v>101.90181613205324</v>
      </c>
      <c r="C65" s="52"/>
      <c r="D65" s="53"/>
      <c r="E65" s="54"/>
    </row>
    <row r="66" spans="1:5">
      <c r="A66" s="50" t="s">
        <v>14</v>
      </c>
      <c r="B66" s="51">
        <v>99.597252885098627</v>
      </c>
      <c r="C66" s="52"/>
      <c r="D66" s="53"/>
      <c r="E66" s="54"/>
    </row>
    <row r="67" spans="1:5">
      <c r="A67" s="50" t="s">
        <v>15</v>
      </c>
      <c r="B67" s="51">
        <v>96.155837607866928</v>
      </c>
      <c r="C67" s="52"/>
      <c r="D67" s="53"/>
      <c r="E67" s="54"/>
    </row>
    <row r="68" spans="1:5">
      <c r="A68" s="50" t="s">
        <v>16</v>
      </c>
      <c r="B68" s="51">
        <v>94.410540378282604</v>
      </c>
      <c r="C68" s="52"/>
      <c r="D68" s="53"/>
      <c r="E68" s="54"/>
    </row>
    <row r="69" spans="1:5">
      <c r="A69" s="50" t="s">
        <v>17</v>
      </c>
      <c r="B69" s="51">
        <v>90.367039691350058</v>
      </c>
      <c r="C69" s="52"/>
      <c r="D69" s="53"/>
      <c r="E69" s="54"/>
    </row>
    <row r="70" spans="1:5">
      <c r="A70" s="3" t="s">
        <v>169</v>
      </c>
      <c r="B70" s="48">
        <v>354.57453492704684</v>
      </c>
      <c r="C70" s="43">
        <v>290.45596822288331</v>
      </c>
      <c r="D70" s="44">
        <v>244.93292480990476</v>
      </c>
      <c r="E70" s="49">
        <v>180.81435810574121</v>
      </c>
    </row>
    <row r="71" spans="1:5">
      <c r="A71" s="3" t="s">
        <v>170</v>
      </c>
      <c r="B71" s="48">
        <v>108.30737742667071</v>
      </c>
      <c r="C71" s="43">
        <v>97.676832543320032</v>
      </c>
      <c r="D71" s="44">
        <v>90.005280012369099</v>
      </c>
      <c r="E71" s="49">
        <v>79.374735129018418</v>
      </c>
    </row>
    <row r="72" spans="1:5">
      <c r="A72" s="3" t="s">
        <v>171</v>
      </c>
      <c r="B72" s="48">
        <v>360.60499159137578</v>
      </c>
      <c r="C72" s="43">
        <v>295.92231014487703</v>
      </c>
      <c r="D72" s="44">
        <v>246.8722341874703</v>
      </c>
      <c r="E72" s="49">
        <v>182.18955274097155</v>
      </c>
    </row>
    <row r="73" spans="1:5">
      <c r="A73" s="3" t="s">
        <v>172</v>
      </c>
      <c r="B73" s="48">
        <v>341.72801493612315</v>
      </c>
      <c r="C73" s="43">
        <v>280.92218105038114</v>
      </c>
      <c r="D73" s="44">
        <v>232.79947830541238</v>
      </c>
      <c r="E73" s="49">
        <v>171.99364441967032</v>
      </c>
    </row>
    <row r="74" spans="1:5">
      <c r="A74" s="3" t="s">
        <v>173</v>
      </c>
      <c r="B74" s="48">
        <v>296.83983246773187</v>
      </c>
      <c r="C74" s="43">
        <v>244.14136899355714</v>
      </c>
      <c r="D74" s="44">
        <v>202.88908437557257</v>
      </c>
      <c r="E74" s="49">
        <v>150.19062090139786</v>
      </c>
    </row>
    <row r="75" spans="1:5">
      <c r="A75" s="3" t="s">
        <v>174</v>
      </c>
      <c r="B75" s="48">
        <v>278.732082230532</v>
      </c>
      <c r="C75" s="43">
        <v>229.45942403644713</v>
      </c>
      <c r="D75" s="44">
        <v>189.97347103719389</v>
      </c>
      <c r="E75" s="49">
        <v>140.70081284310902</v>
      </c>
    </row>
    <row r="76" spans="1:5">
      <c r="A76" s="3" t="s">
        <v>175</v>
      </c>
      <c r="B76" s="48">
        <v>256.07649832411147</v>
      </c>
      <c r="C76" s="43">
        <v>210.75712798789368</v>
      </c>
      <c r="D76" s="44">
        <v>174.93276949780076</v>
      </c>
      <c r="E76" s="49">
        <v>129.61339916158295</v>
      </c>
    </row>
    <row r="77" spans="1:5">
      <c r="A77" s="3" t="s">
        <v>176</v>
      </c>
      <c r="B77" s="48">
        <v>242.33721152435604</v>
      </c>
      <c r="C77" s="43">
        <v>199.58658972727451</v>
      </c>
      <c r="D77" s="44">
        <v>165.17285694326964</v>
      </c>
      <c r="E77" s="49">
        <v>122.42223514618809</v>
      </c>
    </row>
    <row r="78" spans="1:5">
      <c r="A78" s="3" t="s">
        <v>177</v>
      </c>
      <c r="B78" s="48">
        <v>225.08222240396498</v>
      </c>
      <c r="C78" s="43">
        <v>185.33104911176829</v>
      </c>
      <c r="D78" s="44">
        <v>153.70453672982711</v>
      </c>
      <c r="E78" s="49">
        <v>113.95336343763044</v>
      </c>
    </row>
    <row r="79" spans="1:5">
      <c r="A79" s="3" t="s">
        <v>178</v>
      </c>
      <c r="B79" s="48">
        <v>213.688372676065</v>
      </c>
      <c r="C79" s="43">
        <v>175.99050945022049</v>
      </c>
      <c r="D79" s="44">
        <v>146.15171589096641</v>
      </c>
      <c r="E79" s="49">
        <v>108.45385266512191</v>
      </c>
    </row>
    <row r="80" spans="1:5">
      <c r="A80" s="3" t="s">
        <v>179</v>
      </c>
      <c r="B80" s="48">
        <v>204.14074445549744</v>
      </c>
      <c r="C80" s="43">
        <v>168.25454660401613</v>
      </c>
      <c r="D80" s="44">
        <v>139.44351165147032</v>
      </c>
      <c r="E80" s="49">
        <v>103.55731379998898</v>
      </c>
    </row>
    <row r="81" spans="1:5">
      <c r="A81" s="3" t="s">
        <v>180</v>
      </c>
      <c r="B81" s="48">
        <v>191.731906936342</v>
      </c>
      <c r="C81" s="43">
        <v>157.98908175753138</v>
      </c>
      <c r="D81" s="44">
        <v>131.14711386164402</v>
      </c>
      <c r="E81" s="49">
        <v>97.404288682833382</v>
      </c>
    </row>
    <row r="82" spans="1:5">
      <c r="A82" s="3" t="s">
        <v>181</v>
      </c>
      <c r="B82" s="48">
        <v>183.93811184137604</v>
      </c>
      <c r="C82" s="43">
        <v>152.21819097935457</v>
      </c>
      <c r="D82" s="44">
        <v>127.09114958716597</v>
      </c>
      <c r="E82" s="49">
        <v>95.371228725144519</v>
      </c>
    </row>
    <row r="83" spans="1:5">
      <c r="A83" s="3" t="s">
        <v>182</v>
      </c>
      <c r="B83" s="48">
        <v>176.77579012030722</v>
      </c>
      <c r="C83" s="43">
        <v>146.92587238893526</v>
      </c>
      <c r="D83" s="44">
        <v>123.37965995633738</v>
      </c>
      <c r="E83" s="49">
        <v>93.529742224965418</v>
      </c>
    </row>
    <row r="84" spans="1:5">
      <c r="A84" s="3" t="s">
        <v>183</v>
      </c>
      <c r="B84" s="48">
        <v>170.12321621700545</v>
      </c>
      <c r="C84" s="43">
        <v>141.98268340497324</v>
      </c>
      <c r="D84" s="44">
        <v>119.87866977925722</v>
      </c>
      <c r="E84" s="49">
        <v>91.738136967225003</v>
      </c>
    </row>
    <row r="85" spans="1:5">
      <c r="A85" s="3" t="s">
        <v>184</v>
      </c>
      <c r="B85" s="48">
        <v>160.63564238859774</v>
      </c>
      <c r="C85" s="43">
        <v>135.14663353520987</v>
      </c>
      <c r="D85" s="44">
        <v>115.21032001731321</v>
      </c>
      <c r="E85" s="49">
        <v>89.721311163925336</v>
      </c>
    </row>
    <row r="86" spans="1:5">
      <c r="A86" s="3" t="s">
        <v>185</v>
      </c>
      <c r="B86" s="48">
        <v>156.12155777588293</v>
      </c>
      <c r="C86" s="43">
        <v>132.5102545216769</v>
      </c>
      <c r="D86" s="44">
        <v>114.1212990619959</v>
      </c>
      <c r="E86" s="49">
        <v>90.509995807789863</v>
      </c>
    </row>
    <row r="87" spans="1:5">
      <c r="A87" s="3" t="s">
        <v>186</v>
      </c>
      <c r="B87" s="48">
        <v>151.71533745833921</v>
      </c>
      <c r="C87" s="43">
        <v>129.79797592184752</v>
      </c>
      <c r="D87" s="44">
        <v>112.80135404114381</v>
      </c>
      <c r="E87" s="49">
        <v>90.883992504652142</v>
      </c>
    </row>
    <row r="88" spans="1:5">
      <c r="A88" s="3" t="s">
        <v>187</v>
      </c>
      <c r="B88" s="48">
        <v>142.28457566815194</v>
      </c>
      <c r="C88" s="43">
        <v>122.65592225247335</v>
      </c>
      <c r="D88" s="44">
        <v>107.56502071791861</v>
      </c>
      <c r="E88" s="49">
        <v>87.936367302240043</v>
      </c>
    </row>
    <row r="89" spans="1:5">
      <c r="A89" s="3" t="s">
        <v>188</v>
      </c>
      <c r="B89" s="48">
        <v>138.46620812404092</v>
      </c>
      <c r="C89" s="43">
        <v>120.17996881695692</v>
      </c>
      <c r="D89" s="44">
        <v>106.1820962431345</v>
      </c>
      <c r="E89" s="49">
        <v>87.895856936050478</v>
      </c>
    </row>
    <row r="90" spans="1:5">
      <c r="A90" s="3" t="s">
        <v>189</v>
      </c>
      <c r="B90" s="48">
        <v>134.76762590645657</v>
      </c>
      <c r="C90" s="43">
        <v>117.69868115248555</v>
      </c>
      <c r="D90" s="44">
        <v>104.68952782435561</v>
      </c>
      <c r="E90" s="49">
        <v>87.620583070384569</v>
      </c>
    </row>
    <row r="91" spans="1:5">
      <c r="A91" s="3" t="s">
        <v>190</v>
      </c>
      <c r="B91" s="48">
        <v>129.23821989563615</v>
      </c>
      <c r="C91" s="43">
        <v>113.52629609581309</v>
      </c>
      <c r="D91" s="44">
        <v>101.60377390552236</v>
      </c>
      <c r="E91" s="49">
        <v>85.891850105699319</v>
      </c>
    </row>
    <row r="92" spans="1:5">
      <c r="A92" s="3" t="s">
        <v>191</v>
      </c>
      <c r="B92" s="48">
        <v>121.76979874653451</v>
      </c>
      <c r="C92" s="43">
        <v>108.03892086650011</v>
      </c>
      <c r="D92" s="44">
        <v>97.946928877578827</v>
      </c>
      <c r="E92" s="49">
        <v>84.216050997544414</v>
      </c>
    </row>
    <row r="93" spans="1:5">
      <c r="A93" s="3" t="s">
        <v>192</v>
      </c>
      <c r="B93" s="48">
        <v>113.33087560889125</v>
      </c>
      <c r="C93" s="43">
        <v>101.43676488583677</v>
      </c>
      <c r="D93" s="44">
        <v>92.774063639825002</v>
      </c>
      <c r="E93" s="49">
        <v>80.87995291677052</v>
      </c>
    </row>
    <row r="94" spans="1:5">
      <c r="A94" s="4" t="s">
        <v>19</v>
      </c>
      <c r="B94" s="55">
        <v>217.92744701217813</v>
      </c>
      <c r="C94" s="56"/>
      <c r="D94" s="57"/>
      <c r="E94" s="58"/>
    </row>
    <row r="95" spans="1:5">
      <c r="A95" s="4" t="s">
        <v>98</v>
      </c>
      <c r="B95" s="55">
        <v>77.753512227783816</v>
      </c>
      <c r="C95" s="56"/>
      <c r="D95" s="57"/>
      <c r="E95" s="58"/>
    </row>
    <row r="96" spans="1:5">
      <c r="A96" s="4" t="s">
        <v>20</v>
      </c>
      <c r="B96" s="55">
        <v>201.84557796847227</v>
      </c>
      <c r="C96" s="56"/>
      <c r="D96" s="57"/>
      <c r="E96" s="58"/>
    </row>
    <row r="97" spans="1:5">
      <c r="A97" s="4" t="s">
        <v>21</v>
      </c>
      <c r="B97" s="55">
        <v>187.49330137919557</v>
      </c>
      <c r="C97" s="56"/>
      <c r="D97" s="57"/>
      <c r="E97" s="58"/>
    </row>
    <row r="98" spans="1:5">
      <c r="A98" s="4" t="s">
        <v>22</v>
      </c>
      <c r="B98" s="55">
        <v>169.25784400665131</v>
      </c>
      <c r="C98" s="56"/>
      <c r="D98" s="57"/>
      <c r="E98" s="58"/>
    </row>
    <row r="99" spans="1:5">
      <c r="A99" s="4" t="s">
        <v>23</v>
      </c>
      <c r="B99" s="55">
        <v>158.96172600942404</v>
      </c>
      <c r="C99" s="56"/>
      <c r="D99" s="57"/>
      <c r="E99" s="58"/>
    </row>
    <row r="100" spans="1:5">
      <c r="A100" s="4" t="s">
        <v>24</v>
      </c>
      <c r="B100" s="55">
        <v>147.42303509047343</v>
      </c>
      <c r="C100" s="56"/>
      <c r="D100" s="57"/>
      <c r="E100" s="58"/>
    </row>
    <row r="101" spans="1:5">
      <c r="A101" s="4" t="s">
        <v>25</v>
      </c>
      <c r="B101" s="55">
        <v>139.50791292894743</v>
      </c>
      <c r="C101" s="56"/>
      <c r="D101" s="57"/>
      <c r="E101" s="58"/>
    </row>
    <row r="102" spans="1:5">
      <c r="A102" s="4" t="s">
        <v>26</v>
      </c>
      <c r="B102" s="55">
        <v>130.57879557667897</v>
      </c>
      <c r="C102" s="56"/>
      <c r="D102" s="57"/>
      <c r="E102" s="58"/>
    </row>
    <row r="103" spans="1:5">
      <c r="A103" s="4" t="s">
        <v>27</v>
      </c>
      <c r="B103" s="55">
        <v>126.54005713888246</v>
      </c>
      <c r="C103" s="56"/>
      <c r="D103" s="57"/>
      <c r="E103" s="58"/>
    </row>
    <row r="104" spans="1:5">
      <c r="A104" s="4" t="s">
        <v>28</v>
      </c>
      <c r="B104" s="55">
        <v>123.15331423813365</v>
      </c>
      <c r="C104" s="56"/>
      <c r="D104" s="57"/>
      <c r="E104" s="58"/>
    </row>
    <row r="105" spans="1:5">
      <c r="A105" s="4" t="s">
        <v>29</v>
      </c>
      <c r="B105" s="55">
        <v>116.15720949841067</v>
      </c>
      <c r="C105" s="56"/>
      <c r="D105" s="57"/>
      <c r="E105" s="58"/>
    </row>
    <row r="106" spans="1:5">
      <c r="A106" s="4" t="s">
        <v>30</v>
      </c>
      <c r="B106" s="55">
        <v>109.74435288827264</v>
      </c>
      <c r="C106" s="56"/>
      <c r="D106" s="57"/>
      <c r="E106" s="58"/>
    </row>
    <row r="107" spans="1:5">
      <c r="A107" s="4" t="s">
        <v>31</v>
      </c>
      <c r="B107" s="55">
        <v>105.8905447520696</v>
      </c>
      <c r="C107" s="56"/>
      <c r="D107" s="57"/>
      <c r="E107" s="58"/>
    </row>
    <row r="108" spans="1:5">
      <c r="A108" s="4" t="s">
        <v>32</v>
      </c>
      <c r="B108" s="55">
        <v>102.34276998349638</v>
      </c>
      <c r="C108" s="56"/>
      <c r="D108" s="57"/>
      <c r="E108" s="58"/>
    </row>
    <row r="109" spans="1:5">
      <c r="A109" s="4" t="s">
        <v>33</v>
      </c>
      <c r="B109" s="55">
        <v>97.414679758813321</v>
      </c>
      <c r="C109" s="56"/>
      <c r="D109" s="57"/>
      <c r="E109" s="58"/>
    </row>
    <row r="110" spans="1:5">
      <c r="A110" s="4" t="s">
        <v>34</v>
      </c>
      <c r="B110" s="55">
        <v>92.929009300723678</v>
      </c>
      <c r="C110" s="56"/>
      <c r="D110" s="57"/>
      <c r="E110" s="58"/>
    </row>
    <row r="111" spans="1:5">
      <c r="A111" s="4" t="s">
        <v>35</v>
      </c>
      <c r="B111" s="55">
        <v>89.032252907338886</v>
      </c>
      <c r="C111" s="56"/>
      <c r="D111" s="57"/>
      <c r="E111" s="58"/>
    </row>
    <row r="112" spans="1:5">
      <c r="A112" s="4" t="s">
        <v>36</v>
      </c>
      <c r="B112" s="55">
        <v>87.525204686139645</v>
      </c>
      <c r="C112" s="56"/>
      <c r="D112" s="57"/>
      <c r="E112" s="58"/>
    </row>
    <row r="113" spans="1:5">
      <c r="A113" s="4" t="s">
        <v>37</v>
      </c>
      <c r="B113" s="55">
        <v>86.037376699508073</v>
      </c>
      <c r="C113" s="56"/>
      <c r="D113" s="57"/>
      <c r="E113" s="58"/>
    </row>
    <row r="114" spans="1:5">
      <c r="A114" s="4" t="s">
        <v>38</v>
      </c>
      <c r="B114" s="55">
        <v>84.573049441170681</v>
      </c>
      <c r="C114" s="56"/>
      <c r="D114" s="57"/>
      <c r="E114" s="58"/>
    </row>
    <row r="115" spans="1:5">
      <c r="A115" s="4" t="s">
        <v>95</v>
      </c>
      <c r="B115" s="55">
        <v>82.239838826136989</v>
      </c>
      <c r="C115" s="56"/>
      <c r="D115" s="57"/>
      <c r="E115" s="58"/>
    </row>
    <row r="116" spans="1:5">
      <c r="A116" s="4" t="s">
        <v>96</v>
      </c>
      <c r="B116" s="55">
        <v>81.199675330630853</v>
      </c>
      <c r="C116" s="56"/>
      <c r="D116" s="57"/>
      <c r="E116" s="58"/>
    </row>
    <row r="117" spans="1:5">
      <c r="A117" s="4" t="s">
        <v>97</v>
      </c>
      <c r="B117" s="55">
        <v>78.418701383259062</v>
      </c>
      <c r="C117" s="56"/>
      <c r="D117" s="57"/>
      <c r="E117" s="58"/>
    </row>
    <row r="118" spans="1:5">
      <c r="A118" s="3" t="s">
        <v>99</v>
      </c>
      <c r="B118" s="48">
        <v>116.34927185536486</v>
      </c>
      <c r="C118" s="43"/>
      <c r="D118" s="44"/>
      <c r="E118" s="49"/>
    </row>
    <row r="119" spans="1:5">
      <c r="A119" s="3" t="s">
        <v>121</v>
      </c>
      <c r="B119" s="48">
        <v>70.4740123325209</v>
      </c>
      <c r="C119" s="43"/>
      <c r="D119" s="44"/>
      <c r="E119" s="49"/>
    </row>
    <row r="120" spans="1:5">
      <c r="A120" s="3" t="s">
        <v>100</v>
      </c>
      <c r="B120" s="48">
        <v>111.1943256016075</v>
      </c>
      <c r="C120" s="43"/>
      <c r="D120" s="44"/>
      <c r="E120" s="49"/>
    </row>
    <row r="121" spans="1:5">
      <c r="A121" s="3" t="s">
        <v>101</v>
      </c>
      <c r="B121" s="48">
        <v>106.43491351547895</v>
      </c>
      <c r="C121" s="43"/>
      <c r="D121" s="44"/>
      <c r="E121" s="49"/>
    </row>
    <row r="122" spans="1:5">
      <c r="A122" s="3" t="s">
        <v>102</v>
      </c>
      <c r="B122" s="48">
        <v>99.972552107319814</v>
      </c>
      <c r="C122" s="43"/>
      <c r="D122" s="44"/>
      <c r="E122" s="49"/>
    </row>
    <row r="123" spans="1:5">
      <c r="A123" s="3" t="s">
        <v>103</v>
      </c>
      <c r="B123" s="48">
        <v>96.179616378105507</v>
      </c>
      <c r="C123" s="43"/>
      <c r="D123" s="44"/>
      <c r="E123" s="49"/>
    </row>
    <row r="124" spans="1:5">
      <c r="A124" s="3" t="s">
        <v>104</v>
      </c>
      <c r="B124" s="48">
        <v>91.642746316257885</v>
      </c>
      <c r="C124" s="43"/>
      <c r="D124" s="44"/>
      <c r="E124" s="49"/>
    </row>
    <row r="125" spans="1:5">
      <c r="A125" s="3" t="s">
        <v>105</v>
      </c>
      <c r="B125" s="48">
        <v>88.469376811759673</v>
      </c>
      <c r="C125" s="43"/>
      <c r="D125" s="44"/>
      <c r="E125" s="49"/>
    </row>
    <row r="126" spans="1:5">
      <c r="A126" s="3" t="s">
        <v>106</v>
      </c>
      <c r="B126" s="48">
        <v>73.14891776256745</v>
      </c>
      <c r="C126" s="43"/>
      <c r="D126" s="44"/>
      <c r="E126" s="49"/>
    </row>
    <row r="127" spans="1:5">
      <c r="A127" s="3" t="s">
        <v>107</v>
      </c>
      <c r="B127" s="48">
        <v>71.697537414927311</v>
      </c>
      <c r="C127" s="43"/>
      <c r="D127" s="44"/>
      <c r="E127" s="49"/>
    </row>
    <row r="128" spans="1:5">
      <c r="A128" s="3" t="s">
        <v>108</v>
      </c>
      <c r="B128" s="48">
        <v>70.526533565318601</v>
      </c>
      <c r="C128" s="43"/>
      <c r="D128" s="44"/>
      <c r="E128" s="49"/>
    </row>
    <row r="129" spans="1:5">
      <c r="A129" s="3" t="s">
        <v>109</v>
      </c>
      <c r="B129" s="48">
        <v>60.434847633711549</v>
      </c>
      <c r="C129" s="43"/>
      <c r="D129" s="44"/>
      <c r="E129" s="49"/>
    </row>
    <row r="130" spans="1:5">
      <c r="A130" s="3" t="s">
        <v>110</v>
      </c>
      <c r="B130" s="48">
        <v>59.787188556996455</v>
      </c>
      <c r="C130" s="43"/>
      <c r="D130" s="44"/>
      <c r="E130" s="49"/>
    </row>
    <row r="131" spans="1:5">
      <c r="A131" s="3" t="s">
        <v>111</v>
      </c>
      <c r="B131" s="48">
        <v>60.211484428627088</v>
      </c>
      <c r="C131" s="43"/>
      <c r="D131" s="44"/>
      <c r="E131" s="49"/>
    </row>
    <row r="132" spans="1:5">
      <c r="A132" s="3" t="s">
        <v>112</v>
      </c>
      <c r="B132" s="48">
        <v>60.652407709073763</v>
      </c>
      <c r="C132" s="43"/>
      <c r="D132" s="44"/>
      <c r="E132" s="49"/>
    </row>
    <row r="133" spans="1:5">
      <c r="A133" s="3" t="s">
        <v>113</v>
      </c>
      <c r="B133" s="48">
        <v>61.503456267805134</v>
      </c>
      <c r="C133" s="43"/>
      <c r="D133" s="44"/>
      <c r="E133" s="49"/>
    </row>
    <row r="134" spans="1:5">
      <c r="A134" s="3" t="s">
        <v>114</v>
      </c>
      <c r="B134" s="48">
        <v>62.474952690092557</v>
      </c>
      <c r="C134" s="43"/>
      <c r="D134" s="44"/>
      <c r="E134" s="49"/>
    </row>
    <row r="135" spans="1:5">
      <c r="A135" s="3" t="s">
        <v>115</v>
      </c>
      <c r="B135" s="48">
        <v>63.42317811897906</v>
      </c>
      <c r="C135" s="43"/>
      <c r="D135" s="44"/>
      <c r="E135" s="49"/>
    </row>
    <row r="136" spans="1:5">
      <c r="A136" s="3" t="s">
        <v>116</v>
      </c>
      <c r="B136" s="48">
        <v>64.328128637924095</v>
      </c>
      <c r="C136" s="43"/>
      <c r="D136" s="44"/>
      <c r="E136" s="49"/>
    </row>
    <row r="137" spans="1:5">
      <c r="A137" s="3" t="s">
        <v>117</v>
      </c>
      <c r="B137" s="48">
        <v>65.216422455678043</v>
      </c>
      <c r="C137" s="43"/>
      <c r="D137" s="44"/>
      <c r="E137" s="49"/>
    </row>
    <row r="138" spans="1:5">
      <c r="A138" s="3" t="s">
        <v>118</v>
      </c>
      <c r="B138" s="48">
        <v>66.02613041164048</v>
      </c>
      <c r="C138" s="43"/>
      <c r="D138" s="44"/>
      <c r="E138" s="49"/>
    </row>
    <row r="139" spans="1:5">
      <c r="A139" s="3" t="s">
        <v>119</v>
      </c>
      <c r="B139" s="48">
        <v>66.828384296862666</v>
      </c>
      <c r="C139" s="43"/>
      <c r="D139" s="44"/>
      <c r="E139" s="49"/>
    </row>
    <row r="140" spans="1:5">
      <c r="A140" s="3" t="s">
        <v>120</v>
      </c>
      <c r="B140" s="48">
        <v>67.937888111819348</v>
      </c>
      <c r="C140" s="43"/>
      <c r="D140" s="44"/>
      <c r="E140" s="49"/>
    </row>
    <row r="141" spans="1:5">
      <c r="A141" s="3" t="s">
        <v>11</v>
      </c>
      <c r="B141" s="48">
        <v>69.270957685555445</v>
      </c>
      <c r="C141" s="43"/>
      <c r="D141" s="44"/>
      <c r="E141" s="49"/>
    </row>
    <row r="142" spans="1:5">
      <c r="A142" s="4" t="s">
        <v>52</v>
      </c>
      <c r="B142" s="55">
        <v>387.26512914661549</v>
      </c>
      <c r="C142" s="56"/>
      <c r="D142" s="57"/>
      <c r="E142" s="58"/>
    </row>
    <row r="143" spans="1:5">
      <c r="A143" s="4" t="s">
        <v>53</v>
      </c>
      <c r="B143" s="55">
        <v>359.70809838738296</v>
      </c>
      <c r="C143" s="56"/>
      <c r="D143" s="57"/>
      <c r="E143" s="58"/>
    </row>
    <row r="144" spans="1:5">
      <c r="A144" s="4" t="s">
        <v>54</v>
      </c>
      <c r="B144" s="55">
        <v>335.18911493259054</v>
      </c>
      <c r="C144" s="56"/>
      <c r="D144" s="57"/>
      <c r="E144" s="58"/>
    </row>
    <row r="145" spans="1:5">
      <c r="A145" s="4" t="s">
        <v>55</v>
      </c>
      <c r="B145" s="55">
        <v>309.85967032292194</v>
      </c>
      <c r="C145" s="56"/>
      <c r="D145" s="57"/>
      <c r="E145" s="58"/>
    </row>
    <row r="146" spans="1:5">
      <c r="A146" s="4" t="s">
        <v>56</v>
      </c>
      <c r="B146" s="55">
        <v>291.45180364918377</v>
      </c>
      <c r="C146" s="56"/>
      <c r="D146" s="57"/>
      <c r="E146" s="58"/>
    </row>
    <row r="147" spans="1:5">
      <c r="A147" s="4" t="s">
        <v>57</v>
      </c>
      <c r="B147" s="55">
        <v>269.69363478546927</v>
      </c>
      <c r="C147" s="56"/>
      <c r="D147" s="57"/>
      <c r="E147" s="58"/>
    </row>
    <row r="148" spans="1:5">
      <c r="A148" s="4" t="s">
        <v>58</v>
      </c>
      <c r="B148" s="55">
        <v>253.99621120041593</v>
      </c>
      <c r="C148" s="56"/>
      <c r="D148" s="57"/>
      <c r="E148" s="58"/>
    </row>
    <row r="149" spans="1:5">
      <c r="A149" s="4" t="s">
        <v>59</v>
      </c>
      <c r="B149" s="55">
        <v>235.66895303237877</v>
      </c>
      <c r="C149" s="56"/>
      <c r="D149" s="57"/>
      <c r="E149" s="58"/>
    </row>
    <row r="150" spans="1:5">
      <c r="A150" s="4" t="s">
        <v>60</v>
      </c>
      <c r="B150" s="55">
        <v>226.58557080744799</v>
      </c>
      <c r="C150" s="56"/>
      <c r="D150" s="57"/>
      <c r="E150" s="58"/>
    </row>
    <row r="151" spans="1:5">
      <c r="A151" s="4" t="s">
        <v>61</v>
      </c>
      <c r="B151" s="55">
        <v>215.57411418942283</v>
      </c>
      <c r="C151" s="56"/>
      <c r="D151" s="57"/>
      <c r="E151" s="58"/>
    </row>
    <row r="152" spans="1:5">
      <c r="A152" s="4" t="s">
        <v>62</v>
      </c>
      <c r="B152" s="55">
        <v>200.31507074823179</v>
      </c>
      <c r="C152" s="56"/>
      <c r="D152" s="57"/>
      <c r="E152" s="58"/>
    </row>
    <row r="153" spans="1:5">
      <c r="A153" s="4" t="s">
        <v>63</v>
      </c>
      <c r="B153" s="55">
        <v>186.04585160054938</v>
      </c>
      <c r="C153" s="56"/>
      <c r="D153" s="57"/>
      <c r="E153" s="58"/>
    </row>
    <row r="154" spans="1:5">
      <c r="A154" s="4" t="s">
        <v>64</v>
      </c>
      <c r="B154" s="55">
        <v>173.65436724406214</v>
      </c>
      <c r="C154" s="56"/>
      <c r="D154" s="57"/>
      <c r="E154" s="58"/>
    </row>
    <row r="155" spans="1:5">
      <c r="A155" s="4" t="s">
        <v>65</v>
      </c>
      <c r="B155" s="55">
        <v>162.43010326000976</v>
      </c>
      <c r="C155" s="56"/>
      <c r="D155" s="57"/>
      <c r="E155" s="58"/>
    </row>
    <row r="156" spans="1:5">
      <c r="A156" s="4" t="s">
        <v>66</v>
      </c>
      <c r="B156" s="55">
        <v>150.92824611818168</v>
      </c>
      <c r="C156" s="56"/>
      <c r="D156" s="57"/>
      <c r="E156" s="58"/>
    </row>
    <row r="157" spans="1:5">
      <c r="A157" s="4" t="s">
        <v>67</v>
      </c>
      <c r="B157" s="55">
        <v>139.6110641576366</v>
      </c>
      <c r="C157" s="56"/>
      <c r="D157" s="57"/>
      <c r="E157" s="58"/>
    </row>
    <row r="158" spans="1:5">
      <c r="A158" s="4" t="s">
        <v>68</v>
      </c>
      <c r="B158" s="55">
        <v>129.16651328379382</v>
      </c>
      <c r="C158" s="56"/>
      <c r="D158" s="57"/>
      <c r="E158" s="58"/>
    </row>
    <row r="159" spans="1:5" ht="14" thickBot="1">
      <c r="A159" s="5" t="s">
        <v>51</v>
      </c>
      <c r="B159" s="59">
        <v>428.88746862170763</v>
      </c>
      <c r="C159" s="60"/>
      <c r="D159" s="61"/>
      <c r="E159" s="62"/>
    </row>
  </sheetData>
  <sheetProtection selectLockedCells="1" selectUnlockedCells="1"/>
  <mergeCells count="2">
    <mergeCell ref="B2:C2"/>
    <mergeCell ref="D2:E2"/>
  </mergeCells>
  <phoneticPr fontId="0" type="noConversion"/>
  <pageMargins left="0.98" right="0.98" top="0.98" bottom="1.18" header="0.49" footer="0.59"/>
  <pageSetup paperSize="8" fitToHeight="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3</vt:i4>
      </vt:variant>
    </vt:vector>
  </HeadingPairs>
  <TitlesOfParts>
    <vt:vector size="7" baseType="lpstr">
      <vt:lpstr>head</vt:lpstr>
      <vt:lpstr>verf-rond</vt:lpstr>
      <vt:lpstr>verf-rechthoekig</vt:lpstr>
      <vt:lpstr>database</vt:lpstr>
      <vt:lpstr>head!Afdrukbereik</vt:lpstr>
      <vt:lpstr>database!Afdruktitels</vt:lpstr>
      <vt:lpstr>DBASE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Bouwen met Staal</dc:creator>
  <cp:keywords/>
  <dc:description/>
  <cp:lastModifiedBy>Facturatie</cp:lastModifiedBy>
  <cp:lastPrinted>2022-11-22T05:44:36Z</cp:lastPrinted>
  <dcterms:created xsi:type="dcterms:W3CDTF">2007-01-15T15:08:35Z</dcterms:created>
  <dcterms:modified xsi:type="dcterms:W3CDTF">2022-11-22T05:45:12Z</dcterms:modified>
  <cp:category/>
</cp:coreProperties>
</file>